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etings\2021-12-15 meeting\"/>
    </mc:Choice>
  </mc:AlternateContent>
  <xr:revisionPtr revIDLastSave="0" documentId="13_ncr:1_{2F37FFD4-3E24-4D8D-9DD3-CD0A362FEC10}" xr6:coauthVersionLast="46" xr6:coauthVersionMax="47" xr10:uidLastSave="{00000000-0000-0000-0000-000000000000}"/>
  <bookViews>
    <workbookView xWindow="-108" yWindow="-108" windowWidth="23256" windowHeight="12576" xr2:uid="{18CAB268-B8FE-4D62-82AC-C28903F285D8}"/>
  </bookViews>
  <sheets>
    <sheet name="Comparison Addition Option" sheetId="1" r:id="rId1"/>
  </sheets>
  <definedNames>
    <definedName name="_xlnm.Print_Area" localSheetId="0">'Comparison Addition Option'!$A$1:$R$108</definedName>
    <definedName name="_xlnm.Print_Titles" localSheetId="0">'Comparison Addition Option'!$1:$4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9" i="1"/>
  <c r="R8" i="1"/>
  <c r="R7" i="1"/>
  <c r="R6" i="1"/>
  <c r="R5" i="1"/>
  <c r="R12" i="1"/>
  <c r="P38" i="1"/>
  <c r="O7" i="1"/>
  <c r="Q6" i="1"/>
  <c r="Q7" i="1"/>
  <c r="Q8" i="1"/>
  <c r="Q9" i="1"/>
  <c r="Q10" i="1"/>
  <c r="Q11" i="1"/>
  <c r="Q5" i="1"/>
  <c r="P73" i="1"/>
  <c r="P70" i="1"/>
  <c r="P65" i="1"/>
  <c r="P57" i="1"/>
  <c r="P49" i="1"/>
  <c r="P46" i="1"/>
  <c r="P43" i="1"/>
  <c r="P37" i="1"/>
  <c r="P35" i="1"/>
  <c r="P33" i="1"/>
  <c r="P31" i="1"/>
  <c r="P30" i="1"/>
  <c r="P29" i="1"/>
  <c r="P21" i="1"/>
  <c r="P19" i="1"/>
  <c r="P17" i="1"/>
  <c r="P14" i="1"/>
  <c r="P12" i="1"/>
  <c r="P11" i="1"/>
  <c r="O11" i="1"/>
  <c r="P74" i="1"/>
  <c r="P75" i="1"/>
  <c r="P76" i="1"/>
  <c r="P77" i="1"/>
  <c r="P78" i="1"/>
  <c r="P39" i="1"/>
  <c r="P40" i="1"/>
  <c r="P41" i="1"/>
  <c r="P42" i="1"/>
  <c r="P44" i="1"/>
  <c r="P45" i="1"/>
  <c r="P47" i="1"/>
  <c r="P48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6" i="1"/>
  <c r="P67" i="1"/>
  <c r="P68" i="1"/>
  <c r="P69" i="1"/>
  <c r="P71" i="1"/>
  <c r="P72" i="1"/>
  <c r="P15" i="1"/>
  <c r="P16" i="1"/>
  <c r="P18" i="1"/>
  <c r="P20" i="1"/>
  <c r="P22" i="1"/>
  <c r="P23" i="1"/>
  <c r="P24" i="1"/>
  <c r="P25" i="1"/>
  <c r="P26" i="1"/>
  <c r="P27" i="1"/>
  <c r="P28" i="1"/>
  <c r="P32" i="1"/>
  <c r="P34" i="1"/>
  <c r="P36" i="1"/>
  <c r="P13" i="1"/>
  <c r="P6" i="1"/>
  <c r="P7" i="1"/>
  <c r="P8" i="1"/>
  <c r="P9" i="1"/>
  <c r="P10" i="1"/>
  <c r="P5" i="1"/>
  <c r="O94" i="1"/>
  <c r="O90" i="1"/>
  <c r="O88" i="1"/>
  <c r="O87" i="1"/>
  <c r="O81" i="1"/>
  <c r="O82" i="1"/>
  <c r="O84" i="1"/>
  <c r="O85" i="1"/>
  <c r="O86" i="1"/>
  <c r="O89" i="1"/>
  <c r="O92" i="1"/>
  <c r="O93" i="1"/>
  <c r="O95" i="1"/>
  <c r="O96" i="1"/>
  <c r="O97" i="1"/>
  <c r="O98" i="1"/>
  <c r="O99" i="1"/>
  <c r="O100" i="1"/>
  <c r="O79" i="1"/>
  <c r="O73" i="1"/>
  <c r="O70" i="1"/>
  <c r="O65" i="1"/>
  <c r="O57" i="1"/>
  <c r="O49" i="1"/>
  <c r="O46" i="1"/>
  <c r="O43" i="1"/>
  <c r="O37" i="1"/>
  <c r="O35" i="1"/>
  <c r="O33" i="1"/>
  <c r="O31" i="1"/>
  <c r="O30" i="1"/>
  <c r="O29" i="1"/>
  <c r="O21" i="1"/>
  <c r="O19" i="1"/>
  <c r="O17" i="1"/>
  <c r="O14" i="1"/>
  <c r="O12" i="1"/>
  <c r="O39" i="1"/>
  <c r="O40" i="1"/>
  <c r="O41" i="1"/>
  <c r="O42" i="1"/>
  <c r="O44" i="1"/>
  <c r="O45" i="1"/>
  <c r="O47" i="1"/>
  <c r="O48" i="1"/>
  <c r="O50" i="1"/>
  <c r="O51" i="1"/>
  <c r="O52" i="1"/>
  <c r="O54" i="1"/>
  <c r="O55" i="1"/>
  <c r="O56" i="1"/>
  <c r="O58" i="1"/>
  <c r="O59" i="1"/>
  <c r="O60" i="1"/>
  <c r="O61" i="1"/>
  <c r="O62" i="1"/>
  <c r="O63" i="1"/>
  <c r="O64" i="1"/>
  <c r="O66" i="1"/>
  <c r="O68" i="1"/>
  <c r="O71" i="1"/>
  <c r="O74" i="1"/>
  <c r="O75" i="1"/>
  <c r="O76" i="1"/>
  <c r="O77" i="1"/>
  <c r="O6" i="1"/>
  <c r="O8" i="1"/>
  <c r="O9" i="1"/>
  <c r="O10" i="1"/>
  <c r="O13" i="1"/>
  <c r="O15" i="1"/>
  <c r="O16" i="1"/>
  <c r="O18" i="1"/>
  <c r="O20" i="1"/>
  <c r="O22" i="1"/>
  <c r="O23" i="1"/>
  <c r="O24" i="1"/>
  <c r="O25" i="1"/>
  <c r="O26" i="1"/>
  <c r="O27" i="1"/>
  <c r="O28" i="1"/>
  <c r="O32" i="1"/>
  <c r="O34" i="1"/>
  <c r="O36" i="1"/>
  <c r="O5" i="1"/>
  <c r="P108" i="1" l="1"/>
  <c r="R108" i="1"/>
  <c r="Q108" i="1"/>
  <c r="R107" i="1"/>
  <c r="Q104" i="1"/>
  <c r="Q106" i="1" s="1"/>
  <c r="R104" i="1"/>
  <c r="R106" i="1" s="1"/>
  <c r="O108" i="1"/>
  <c r="Q107" i="1"/>
  <c r="P104" i="1"/>
  <c r="P106" i="1" s="1"/>
  <c r="P107" i="1"/>
  <c r="O104" i="1"/>
  <c r="O106" i="1" s="1"/>
  <c r="O107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5" i="1"/>
  <c r="M104" i="1"/>
  <c r="M106" i="1" s="1"/>
  <c r="M107" i="1"/>
  <c r="M108" i="1"/>
  <c r="L108" i="1"/>
  <c r="L107" i="1"/>
  <c r="L104" i="1"/>
  <c r="L106" i="1" s="1"/>
  <c r="N108" i="1" l="1"/>
  <c r="N104" i="1"/>
  <c r="N106" i="1" s="1"/>
  <c r="N107" i="1"/>
  <c r="K108" i="1"/>
  <c r="J108" i="1"/>
  <c r="I108" i="1"/>
  <c r="H108" i="1"/>
  <c r="K107" i="1"/>
  <c r="J107" i="1"/>
  <c r="I107" i="1"/>
  <c r="H107" i="1"/>
  <c r="K104" i="1"/>
  <c r="K106" i="1" s="1"/>
  <c r="J104" i="1"/>
  <c r="J106" i="1" s="1"/>
  <c r="I104" i="1"/>
  <c r="I106" i="1" s="1"/>
  <c r="H104" i="1"/>
  <c r="H106" i="1" s="1"/>
  <c r="F104" i="1"/>
</calcChain>
</file>

<file path=xl/sharedStrings.xml><?xml version="1.0" encoding="utf-8"?>
<sst xmlns="http://schemas.openxmlformats.org/spreadsheetml/2006/main" count="530" uniqueCount="448">
  <si>
    <t>Sorted by Average Score and then by Proposal ID</t>
  </si>
  <si>
    <t>Total Available to Allocate = $70,959,000</t>
  </si>
  <si>
    <t>Line #</t>
  </si>
  <si>
    <t>Proposal ID</t>
  </si>
  <si>
    <t>Project Title</t>
  </si>
  <si>
    <t>Project Manager and Organization</t>
  </si>
  <si>
    <t>Area Where Work Will Take Place</t>
  </si>
  <si>
    <t>Amount Requested</t>
  </si>
  <si>
    <t>Average Score</t>
  </si>
  <si>
    <t>O-5</t>
  </si>
  <si>
    <t>2022-034</t>
  </si>
  <si>
    <t>Conservation Corps Veterans Service Corps Program</t>
  </si>
  <si>
    <t xml:space="preserve">Brian Miller - Conservation Corps Minnesota </t>
  </si>
  <si>
    <t>Statewide</t>
  </si>
  <si>
    <t>O-6</t>
  </si>
  <si>
    <t>2022-221</t>
  </si>
  <si>
    <t>Mustinka River Fish and Wildlife Habitat Corridor Rehabilitation</t>
  </si>
  <si>
    <t>Jamie Beyer - Bois de Sioux Watershed District</t>
  </si>
  <si>
    <t>Central</t>
  </si>
  <si>
    <t>O-7</t>
  </si>
  <si>
    <t>2022-121</t>
  </si>
  <si>
    <t>ML 2022 Contract Agreement Reimbursement</t>
  </si>
  <si>
    <t>Katherine Sherman-Hoehn - MN DNR, Grants Unit</t>
  </si>
  <si>
    <t>O-8</t>
  </si>
  <si>
    <t>2022-057</t>
  </si>
  <si>
    <t>Local Parks, Trails and Natural Areas Grant Programs</t>
  </si>
  <si>
    <t>Audrey Mularie - MN DNR, Grants Unit</t>
  </si>
  <si>
    <t>O-9</t>
  </si>
  <si>
    <t>2022-067</t>
  </si>
  <si>
    <t>Minnesota Invasive Terrestrial Plants and Pests Center</t>
  </si>
  <si>
    <t>Heather Koop - U of MN, MITPPC</t>
  </si>
  <si>
    <t>O-10</t>
  </si>
  <si>
    <t>2022-217</t>
  </si>
  <si>
    <t>Establishing a Center for Prion Research and Outreach</t>
  </si>
  <si>
    <t>Peter Larsen - U of MN, College of Veterinary Medicine</t>
  </si>
  <si>
    <t>O-11</t>
  </si>
  <si>
    <t>2022-041</t>
  </si>
  <si>
    <t>Environmental Learning Classroom with Trails</t>
  </si>
  <si>
    <t>Reggie Engebritson - Independent School District #712, Mountain Iron Buhl Public Schools</t>
  </si>
  <si>
    <t>NE</t>
  </si>
  <si>
    <t>O-12</t>
  </si>
  <si>
    <t>2022-236</t>
  </si>
  <si>
    <t>YES! Students Take Action-Complete 80+Eco Projects</t>
  </si>
  <si>
    <t>Shelli-Kae Foster - Prairie Woods Environmental Learning Center</t>
  </si>
  <si>
    <t>O-13</t>
  </si>
  <si>
    <t>2022-260</t>
  </si>
  <si>
    <t>Watershed and Forest Restoration: What a Match!</t>
  </si>
  <si>
    <t>Lindberg Ekola - Board of Water and Soil Resources</t>
  </si>
  <si>
    <t>O-14</t>
  </si>
  <si>
    <t>2022-049</t>
  </si>
  <si>
    <t>Destruct Per/Polyfluoroalkyl Substances (PFAS) in Landfill Leachates</t>
  </si>
  <si>
    <t>Roger Ruan - U of MN, College of Food, Agricultural and Natural Resource Sciences</t>
  </si>
  <si>
    <t>O-15</t>
  </si>
  <si>
    <t>2022-116</t>
  </si>
  <si>
    <t>Rainy River Drivers of Lake-of-the-Woods Algal Blooms</t>
  </si>
  <si>
    <t>Anna Baker - US Geological Survey, Upper Midwest Water Science Center</t>
  </si>
  <si>
    <t>NE, NW</t>
  </si>
  <si>
    <t>O-16</t>
  </si>
  <si>
    <t>2022-135</t>
  </si>
  <si>
    <t>Minnesota State Trails Development</t>
  </si>
  <si>
    <t>Kent Skaar - MN DNR, State Parks and Trails Division</t>
  </si>
  <si>
    <t>O-17</t>
  </si>
  <si>
    <t>2022-185</t>
  </si>
  <si>
    <t>Protecting Minnesota's Spruce-Fir Forests from Tree-Killing Budworm</t>
  </si>
  <si>
    <t>Brian Aukema - U of MN, College of Food, Agricultural and Natural Resource Sciences</t>
  </si>
  <si>
    <t>Central, NE</t>
  </si>
  <si>
    <t>O-18</t>
  </si>
  <si>
    <t>2022-029</t>
  </si>
  <si>
    <t>Increasing K-12 Student Learning to Achieve ENRTF's Goals</t>
  </si>
  <si>
    <t>Bryan Wood - Osprey Wilds Environmental Learning Center</t>
  </si>
  <si>
    <t>O-19</t>
  </si>
  <si>
    <t>2022-043</t>
  </si>
  <si>
    <t>Improving Golden-Winged Warbler Conservation and Habitat Restoration</t>
  </si>
  <si>
    <t>Alexis Grinde - U of MN, Duluth - NRRI</t>
  </si>
  <si>
    <t>Central, NE, NW</t>
  </si>
  <si>
    <t>O-20</t>
  </si>
  <si>
    <t>2022-111</t>
  </si>
  <si>
    <t>Minnesota State Parks and State Trails Acquisitions</t>
  </si>
  <si>
    <t>Shelby Kok - MN DNR, State Parks and Trails Division</t>
  </si>
  <si>
    <t>O-21</t>
  </si>
  <si>
    <t>2022-193</t>
  </si>
  <si>
    <t>Restoration of Eastern Hemlock; Minnesota's Endangered Tree Species</t>
  </si>
  <si>
    <t>Andrew David - U of MN, College of Food, Agricultural and Natural Resource Sciences</t>
  </si>
  <si>
    <t>O-22</t>
  </si>
  <si>
    <t>2022-155</t>
  </si>
  <si>
    <t>Catch and Reveal: Discovering Unknown Fish Contamination Threats</t>
  </si>
  <si>
    <t>Bridget Ulrich - U of MN, Duluth - NRRI</t>
  </si>
  <si>
    <t>O-23</t>
  </si>
  <si>
    <t>2022-180</t>
  </si>
  <si>
    <t>Green Solar Cells from a Minnesota Natural Resource</t>
  </si>
  <si>
    <t>Chris Leighton - U of MN, College of Science and Engineering</t>
  </si>
  <si>
    <t>O-24</t>
  </si>
  <si>
    <t>2022-286</t>
  </si>
  <si>
    <t>Emerging PFAS Contaminant Mitigation using Hybrid Engineered Wetlands</t>
  </si>
  <si>
    <t>Mark St. Lawrence - St. Louis County</t>
  </si>
  <si>
    <t>O-25</t>
  </si>
  <si>
    <t>2022-099</t>
  </si>
  <si>
    <t>Mitigating Cyanobacterial Blooms and Toxins using Clay-Algae Flocculation</t>
  </si>
  <si>
    <t>Judy Yang - U of MN, St. Anthony Falls Laboratory</t>
  </si>
  <si>
    <t>O-26</t>
  </si>
  <si>
    <t>2022-214</t>
  </si>
  <si>
    <t>Phytoremediation for Extracting Deicing Salt</t>
  </si>
  <si>
    <t>Bo Hu - U of MN, College of Food, Agricultural and Natural Resource Sciences</t>
  </si>
  <si>
    <t>O-27</t>
  </si>
  <si>
    <t>2022-215</t>
  </si>
  <si>
    <t>What’s Causing Declines in Black Bear Reproduction</t>
  </si>
  <si>
    <t>Andrew Tri - MN DNR, Fish and Wildlife Division</t>
  </si>
  <si>
    <t>O-28</t>
  </si>
  <si>
    <t>2022-224</t>
  </si>
  <si>
    <t>Is the Tire Chemical 6PPDq Killing Minnesota's Fish?</t>
  </si>
  <si>
    <t>Nicholas Phelps - U of MN, College of Food, Agricultural and Natural Resource Sciences</t>
  </si>
  <si>
    <t>O-29</t>
  </si>
  <si>
    <t>2022-251</t>
  </si>
  <si>
    <t>Mitigations Strategies for Agroplastic PFAS and Microplastic Contamination</t>
  </si>
  <si>
    <t>Joel Tallaksen - U of MN, WCROC</t>
  </si>
  <si>
    <t>O-30</t>
  </si>
  <si>
    <t>2022-048</t>
  </si>
  <si>
    <t>Enhancing Natural Resource Conservation through Species Distribution Modeling</t>
  </si>
  <si>
    <t>Fred Harris - MN DNR, Ecological and Water Resources Division</t>
  </si>
  <si>
    <t>O-31</t>
  </si>
  <si>
    <t>2022-089</t>
  </si>
  <si>
    <t>Purple Loosestrife Biocontrol Citizen Science Program</t>
  </si>
  <si>
    <t>Katie Sickmann - St. Croix River Association</t>
  </si>
  <si>
    <t>NE, SE</t>
  </si>
  <si>
    <t>O-32</t>
  </si>
  <si>
    <t>2022-103</t>
  </si>
  <si>
    <t>Changing Winters and Game Fish in Minnesota Lakes</t>
  </si>
  <si>
    <t>Ted Ozersky - U of MN, Duluth - Large Lakes Observatory</t>
  </si>
  <si>
    <t>O-33</t>
  </si>
  <si>
    <t>2022-188</t>
  </si>
  <si>
    <t>PFAS Fungal-Woodchip Filtering System</t>
  </si>
  <si>
    <t>Jiwei Zhang - U of MN, College of Food, Agricultural and Natural Resource Sciences</t>
  </si>
  <si>
    <t>O-34</t>
  </si>
  <si>
    <t>2022-149</t>
  </si>
  <si>
    <t>Offal Wildlife Watching: How Do Hunters Provision Scavengers?</t>
  </si>
  <si>
    <t>Joseph Bump - U of MN, College of Food, Agricultural and Natural Resource Sciences</t>
  </si>
  <si>
    <t>O-35</t>
  </si>
  <si>
    <t>2022-166</t>
  </si>
  <si>
    <t>Increased Intense Rain and Flooding in Minnesota's Watersheds</t>
  </si>
  <si>
    <t>Jason Ulrich - Science Museum of Minnesota, St. Croix Watershed Research Station</t>
  </si>
  <si>
    <t>SE, SW</t>
  </si>
  <si>
    <t>O-36</t>
  </si>
  <si>
    <t>2022-265</t>
  </si>
  <si>
    <t>Innovative Technology for PFAS Destruction in Drinking Water</t>
  </si>
  <si>
    <t>Shaobo Deng - U of MN, Southern Research and Outreach Center</t>
  </si>
  <si>
    <t>SE</t>
  </si>
  <si>
    <t>O-37</t>
  </si>
  <si>
    <t>2022-279</t>
  </si>
  <si>
    <t>Diversity and Access to Wildlife Related Opportunities</t>
  </si>
  <si>
    <t>Alexandrea Safiq - U of MN, College of Food, Agricultural and Natural Resource Sciences</t>
  </si>
  <si>
    <t>O-38</t>
  </si>
  <si>
    <t>2022-087</t>
  </si>
  <si>
    <t>High Temperature Anaerobic Digestion of Sewage Sludge</t>
  </si>
  <si>
    <t>Timothy LaPara - U of MN, College of Science and Engineering</t>
  </si>
  <si>
    <t>O-39</t>
  </si>
  <si>
    <t>2022-275</t>
  </si>
  <si>
    <t>Beavers, Trees and Climate - Increasing Floodplain Forest Resilience</t>
  </si>
  <si>
    <t>Nancy Duncan - National Park Service, Mississippi National River and Recreation Area</t>
  </si>
  <si>
    <t>Metro</t>
  </si>
  <si>
    <t>O-40</t>
  </si>
  <si>
    <t>2022-062</t>
  </si>
  <si>
    <t>Root River Habitat Restoration Project</t>
  </si>
  <si>
    <t>Colleen Foehrenbacher - Eagle Bluff Environmental Learning Center</t>
  </si>
  <si>
    <t>O-41</t>
  </si>
  <si>
    <t>2022-076</t>
  </si>
  <si>
    <t>Modernizing Minnesota’s Digital Lake Inventory</t>
  </si>
  <si>
    <t>Steve Kloiber - MN DNR, Ecological and Water Resources Division</t>
  </si>
  <si>
    <t>O-42</t>
  </si>
  <si>
    <t>2022-160</t>
  </si>
  <si>
    <t>LCCMR Stories: Sharing Minnesota's Biggest Environmental Investment</t>
  </si>
  <si>
    <t>Joy Hobbs - Science Museum of Minnesota</t>
  </si>
  <si>
    <t>O-43</t>
  </si>
  <si>
    <t>2022-162</t>
  </si>
  <si>
    <t>Bugs Below Zero: Engaging Citizens in Winter Research</t>
  </si>
  <si>
    <t>Rebecca Swenson - U of MN, College of Food, Agricultural and Natural Resource Sciences</t>
  </si>
  <si>
    <t>O-44</t>
  </si>
  <si>
    <t>2022-218</t>
  </si>
  <si>
    <t>Removing CECs from Stormwater with Biofiltration</t>
  </si>
  <si>
    <t>Andy Erickson - U of MN, St. Anthony Falls Laboratory</t>
  </si>
  <si>
    <t>O-45</t>
  </si>
  <si>
    <t>2022-145</t>
  </si>
  <si>
    <t>Restoring Forests and Savannas Using Silvopasture - Phase 2</t>
  </si>
  <si>
    <t>Brad Gordon - Great River Greening</t>
  </si>
  <si>
    <t>O-46</t>
  </si>
  <si>
    <t>2022-250</t>
  </si>
  <si>
    <t>Increasing Diversity in Environmental Careers</t>
  </si>
  <si>
    <t>Mimi Daniel - MN DNR, Operational Services Division (OSD)</t>
  </si>
  <si>
    <t>O-47</t>
  </si>
  <si>
    <t>2022-005</t>
  </si>
  <si>
    <t>Mesabi Trail: Wahlsten Road (CR 26) to Tower</t>
  </si>
  <si>
    <t>Robert Manzoline - St. Louis &amp; Lake Counties Regional Railroad Authority</t>
  </si>
  <si>
    <t>O-48</t>
  </si>
  <si>
    <t>2022-091</t>
  </si>
  <si>
    <t>How Do Prescribed Fires affect Native Prairie Bees?</t>
  </si>
  <si>
    <t>Stuart Wagenius - Negaunee Institute for Plant Conservation Science and Action at the Chicago Botanic Garden</t>
  </si>
  <si>
    <t>O-49</t>
  </si>
  <si>
    <t>2022-109</t>
  </si>
  <si>
    <t>Status of Minnesota Blueberries and Relatives</t>
  </si>
  <si>
    <t>Briana Gross - U of MN, Duluth</t>
  </si>
  <si>
    <t>O-50</t>
  </si>
  <si>
    <t>2022-226</t>
  </si>
  <si>
    <t>Neonicotinoid Impacts on Minnesota Deer and Prairie Chickens</t>
  </si>
  <si>
    <t>Michelle Carstensen - MN DNR, Fish and Wildlife Division</t>
  </si>
  <si>
    <t>O-51</t>
  </si>
  <si>
    <t>2022-038</t>
  </si>
  <si>
    <t>Redhead Mountain Bike Park</t>
  </si>
  <si>
    <t>Donna Johnson - Minnesota Discovery Center</t>
  </si>
  <si>
    <t>O-52</t>
  </si>
  <si>
    <t>2022-158</t>
  </si>
  <si>
    <t>SNA Habitat Restoration, Public Engagement, and Protection</t>
  </si>
  <si>
    <t>Molly Roske - MN DNR, Ecological and Water Resources Division</t>
  </si>
  <si>
    <t>O-53</t>
  </si>
  <si>
    <t>2022-066</t>
  </si>
  <si>
    <t>Expanding Access to Wildlife Learning Bird by Bird</t>
  </si>
  <si>
    <t>Alison Cariveau - MN DNR, Ecological and Water Resources Division</t>
  </si>
  <si>
    <t>O-54</t>
  </si>
  <si>
    <t>2022-144</t>
  </si>
  <si>
    <t>Preserving the Avon Hills with Reverse-Bidding Easements</t>
  </si>
  <si>
    <t>John Geissler - Saint Johns Arboretum and University</t>
  </si>
  <si>
    <t>O-55</t>
  </si>
  <si>
    <t>2022-169</t>
  </si>
  <si>
    <t>ESTEP (Earth Science Teacher Education Project)</t>
  </si>
  <si>
    <t>Lee Schmitt - Minnesota Science Teachers Association</t>
  </si>
  <si>
    <t>O-56</t>
  </si>
  <si>
    <t>2022-181</t>
  </si>
  <si>
    <t>Mitigating the Effects of Visitor Use Patterns</t>
  </si>
  <si>
    <t>Lisa Luokkala - Superior Hiking Trail Association</t>
  </si>
  <si>
    <t>O-57</t>
  </si>
  <si>
    <t>2022-061</t>
  </si>
  <si>
    <t>Seed Collection of Early-Blooming Plants for Pollinators</t>
  </si>
  <si>
    <t>Alan Ritchie - MN DNR, Ecological and Water Resources Division</t>
  </si>
  <si>
    <t>SW</t>
  </si>
  <si>
    <t>O-58</t>
  </si>
  <si>
    <t>2022-152</t>
  </si>
  <si>
    <t>Water and Climate Information to Enhance Community Resilience</t>
  </si>
  <si>
    <t>Tracy Twine - U of MN, College of Food, Agricultural and Natural Resource Sciences</t>
  </si>
  <si>
    <t>O-59</t>
  </si>
  <si>
    <t>2022-167</t>
  </si>
  <si>
    <t>Pollinator Plantings and the Redistribution of Soil Toxins</t>
  </si>
  <si>
    <t>Emilie Snell-Rood - U of MN, College of Biological Sciences</t>
  </si>
  <si>
    <t>O-60</t>
  </si>
  <si>
    <t>2022-200</t>
  </si>
  <si>
    <t>Maximizing Lowland Conifer Ecosystem Services: Phase 2</t>
  </si>
  <si>
    <t>Marcella Windmuller-Campione - U of MN, College of Food, Agricultural and Natural Resource Sciences</t>
  </si>
  <si>
    <t>O-61</t>
  </si>
  <si>
    <t>2022-272</t>
  </si>
  <si>
    <t>Salt Threatens Minnesota Water Quality and Fisheries</t>
  </si>
  <si>
    <t>Mark Edlund - Science Museum of Minnesota, St. Croix Watershed Research Station</t>
  </si>
  <si>
    <t>Central, Metro</t>
  </si>
  <si>
    <t>O-62</t>
  </si>
  <si>
    <t>2022-026</t>
  </si>
  <si>
    <t>Teacher Field School: Stewardship through Nature-Based Education</t>
  </si>
  <si>
    <t>Patty Born - Hamline University</t>
  </si>
  <si>
    <t>O-63</t>
  </si>
  <si>
    <t>2022-058</t>
  </si>
  <si>
    <t>Pollinator Habitat Pilot Project at Closed Landfills</t>
  </si>
  <si>
    <t>Eric Pederson - Minnesota Pollution Control Agency</t>
  </si>
  <si>
    <t>O-64</t>
  </si>
  <si>
    <t>2022-101</t>
  </si>
  <si>
    <t>Native Prairie Stewardship and Prairie Bank Easement Acquisition</t>
  </si>
  <si>
    <t>Judy Schulte - MN DNR, Ecological and Water Resources Division</t>
  </si>
  <si>
    <t>Central, NW, SE, SW</t>
  </si>
  <si>
    <t>O-65</t>
  </si>
  <si>
    <t>2022-107</t>
  </si>
  <si>
    <t>Engaging a Diverse Public in Environmental Stewardship</t>
  </si>
  <si>
    <t>Amy Kilgore - Great River Greening</t>
  </si>
  <si>
    <t>Central, Metro, SE, SW</t>
  </si>
  <si>
    <t>O-66</t>
  </si>
  <si>
    <t>2022-266</t>
  </si>
  <si>
    <t>Sweetening the Crop: Perennial Flax for Ecosystem Benefits</t>
  </si>
  <si>
    <t>Neil Anderson - U of MN, College of Food, Agricultural and Natural Resource Sciences</t>
  </si>
  <si>
    <t>Central, Metro, NW, SE, SW</t>
  </si>
  <si>
    <t>O-67</t>
  </si>
  <si>
    <t>2022-031</t>
  </si>
  <si>
    <t>Efficacy of Urban Archery Hunting to Manage Deer</t>
  </si>
  <si>
    <t>Jacob Haus - Minnesota State Colleges and Universities, Bemidji State University</t>
  </si>
  <si>
    <t>NW</t>
  </si>
  <si>
    <t>O-68</t>
  </si>
  <si>
    <t>2022-071</t>
  </si>
  <si>
    <t>Using Minnesota Timber to Mitigate Landfill Methane Emissions</t>
  </si>
  <si>
    <t>Brian Barry - U of MN, Duluth - NRRI</t>
  </si>
  <si>
    <t>Metro, NE</t>
  </si>
  <si>
    <t>O-69</t>
  </si>
  <si>
    <t>2022-122</t>
  </si>
  <si>
    <t>Distribution and Movements of Fishers in Southern Minnesota</t>
  </si>
  <si>
    <t>Michael Joyce - U of MN, Duluth - NRRI</t>
  </si>
  <si>
    <t>O-70</t>
  </si>
  <si>
    <t>2022-163</t>
  </si>
  <si>
    <t>Land-Use and Climate Impacts on Minnesota's Whitewater River</t>
  </si>
  <si>
    <t>Andrew Wickert - U of MN, St. Anthony Falls Laboratory</t>
  </si>
  <si>
    <t>O-71</t>
  </si>
  <si>
    <t>2022-164</t>
  </si>
  <si>
    <t>Leveraging Innovations in Data Analytics for Project Implementation</t>
  </si>
  <si>
    <t>Brian Beck - Minnehaha Creek Watershed District</t>
  </si>
  <si>
    <t>O-72</t>
  </si>
  <si>
    <t>2022-244</t>
  </si>
  <si>
    <t>Bohemian Flats Savanna Restoration</t>
  </si>
  <si>
    <t>Adam Arvidson - Minneapolis Parks and Recreation Board</t>
  </si>
  <si>
    <t>O-73</t>
  </si>
  <si>
    <t>2022-259</t>
  </si>
  <si>
    <t>Partnering for Pollinator Protection</t>
  </si>
  <si>
    <t>Wendy Caldwell - Monarch Joint Venture</t>
  </si>
  <si>
    <t>O-74</t>
  </si>
  <si>
    <t>2022-006</t>
  </si>
  <si>
    <t>Minnesota’s Volunteer Rare Plant Conservation Corps</t>
  </si>
  <si>
    <t>David Remucal - U of MN, Landscape Arboretum</t>
  </si>
  <si>
    <t>O-75</t>
  </si>
  <si>
    <t>2022-065</t>
  </si>
  <si>
    <t>Hastings Lake Rebecca Park Area</t>
  </si>
  <si>
    <t>Chris Jenkins - City of Hastings, Parks &amp; Recreation</t>
  </si>
  <si>
    <t>O-76</t>
  </si>
  <si>
    <t>2022-088</t>
  </si>
  <si>
    <t>St. Louis River Re-Connect</t>
  </si>
  <si>
    <t>Cliff Knettel - City of Duluth</t>
  </si>
  <si>
    <t>O-77</t>
  </si>
  <si>
    <t>2022-247</t>
  </si>
  <si>
    <t>Minnesota Biodiversity Atlas - Phase 3</t>
  </si>
  <si>
    <t>Timothy Whitfeld - U of MN, Bell Museum of Natural History</t>
  </si>
  <si>
    <t>O-78</t>
  </si>
  <si>
    <t>2022-249</t>
  </si>
  <si>
    <t>Strengthening Watershed Stewardship through Outdoor Youth Education</t>
  </si>
  <si>
    <t>John Lenczewski - Minnesota Trout Unlimited</t>
  </si>
  <si>
    <t>O-79</t>
  </si>
  <si>
    <t>2022-008</t>
  </si>
  <si>
    <t>The Missing Link: Gull Lake Trail, Fairview Township</t>
  </si>
  <si>
    <t>Marla Yoho - Fairview Township, Fairview Trail North Portion - Gull Lake Trail</t>
  </si>
  <si>
    <t>O-80</t>
  </si>
  <si>
    <t>2022-081</t>
  </si>
  <si>
    <t>Strategic Framework to Guide Local Water Storage Implementation</t>
  </si>
  <si>
    <t>Henry Van Offelen - Board of Water and Soil Resources</t>
  </si>
  <si>
    <t>O-81</t>
  </si>
  <si>
    <t>2022-225</t>
  </si>
  <si>
    <t>Native Plant Community Data in City of Duluth</t>
  </si>
  <si>
    <t>Virginia Breidenbach - Minnesota Land Trust</t>
  </si>
  <si>
    <t>O-82</t>
  </si>
  <si>
    <t>2022-238</t>
  </si>
  <si>
    <t>Expanding the Minnesota Ecological Monitoring Network</t>
  </si>
  <si>
    <t>Erika Rowe - MN DNR, Ecological and Water Resources Division</t>
  </si>
  <si>
    <t>O-83</t>
  </si>
  <si>
    <t>2022-241</t>
  </si>
  <si>
    <t>North Shore Private Forestry Outreach Education and Implementation</t>
  </si>
  <si>
    <t>Molly Thompson - Sugarloaf The North Shore Stewardship Association</t>
  </si>
  <si>
    <t>O-84</t>
  </si>
  <si>
    <t>2022-146</t>
  </si>
  <si>
    <t>Minnesota Green Schoolyards</t>
  </si>
  <si>
    <t>Eric Weiss - The Trust for Public Land</t>
  </si>
  <si>
    <t>O-85</t>
  </si>
  <si>
    <t>2022-046</t>
  </si>
  <si>
    <t>Scaling a Market-Driven Water-Quality Solution for Row-Crop Farming</t>
  </si>
  <si>
    <t>Nicholas Jordan - U of MN, College of Food, Agricultural and Natural Resource Sciences</t>
  </si>
  <si>
    <t>Central, SE</t>
  </si>
  <si>
    <t>O-86</t>
  </si>
  <si>
    <t>2022-143</t>
  </si>
  <si>
    <t>Silver Lake Trail Connection</t>
  </si>
  <si>
    <t>Britt See-Benes - City of Virginia</t>
  </si>
  <si>
    <t>O-87</t>
  </si>
  <si>
    <t>2022-291</t>
  </si>
  <si>
    <t>Morris GHG Emissions Inventory and Mitigation Strategies</t>
  </si>
  <si>
    <t>Blaine Hill - City of Morris</t>
  </si>
  <si>
    <t>O-88</t>
  </si>
  <si>
    <t>2022-027</t>
  </si>
  <si>
    <t>Pierz Park and Campground Expansion Project</t>
  </si>
  <si>
    <t>Bob Otremba - City of Pierz</t>
  </si>
  <si>
    <t>O-89</t>
  </si>
  <si>
    <t>2022-117</t>
  </si>
  <si>
    <t>How Do Lakes Influence Minnesota's Carbon Budget?</t>
  </si>
  <si>
    <t>James Cotner - U of MN, College of Biological Sciences</t>
  </si>
  <si>
    <t>O-90</t>
  </si>
  <si>
    <t>2022-273</t>
  </si>
  <si>
    <t>BioBlitzes Engaging Community in Scientific Efforts</t>
  </si>
  <si>
    <t>MaryLynn Pulscher - Minneapolis Parks and Recreation Board</t>
  </si>
  <si>
    <t>O-91</t>
  </si>
  <si>
    <t>2022-095</t>
  </si>
  <si>
    <t>Evaluating Locally Sourced BIOCHAR for Restoring Impaired Waterbodies</t>
  </si>
  <si>
    <t>Dan Breneman - Minnesota Pollution Control Agency</t>
  </si>
  <si>
    <t>O-92</t>
  </si>
  <si>
    <t>2022-127</t>
  </si>
  <si>
    <t>Silver Bay Multi-Modal Trailhead Project</t>
  </si>
  <si>
    <t>Lana Fralich - City of Silver Bay</t>
  </si>
  <si>
    <t>O-93</t>
  </si>
  <si>
    <t>2022-047</t>
  </si>
  <si>
    <t>Conservation Cooperative for Working Lands</t>
  </si>
  <si>
    <t>Tanner Bruse - Pheasants Forever Inc</t>
  </si>
  <si>
    <t>O-94</t>
  </si>
  <si>
    <t>2022-125</t>
  </si>
  <si>
    <t>Connecting the Mississippi Flyway to Urban Open Space</t>
  </si>
  <si>
    <t>O-95</t>
  </si>
  <si>
    <t>2022-165</t>
  </si>
  <si>
    <t>Ranier Safe Harbor/Transient Dock Phase 2</t>
  </si>
  <si>
    <t>Sherril Gautreaux - City of Ranier</t>
  </si>
  <si>
    <t>O-96</t>
  </si>
  <si>
    <t>2022-253</t>
  </si>
  <si>
    <t>City of Biwabik Recreation Area</t>
  </si>
  <si>
    <t>Jeff Jacobson - City of Biwabik</t>
  </si>
  <si>
    <t>O-97</t>
  </si>
  <si>
    <t>2022-142</t>
  </si>
  <si>
    <t>RDB</t>
  </si>
  <si>
    <t>Colleen Winter - City of Melrose</t>
  </si>
  <si>
    <t>O-98</t>
  </si>
  <si>
    <t>2022-150</t>
  </si>
  <si>
    <t>Floodwood Campground Improvement Project</t>
  </si>
  <si>
    <t>Corinne Suonvieri - City of Floodwood</t>
  </si>
  <si>
    <t>O-99</t>
  </si>
  <si>
    <t>2022-170</t>
  </si>
  <si>
    <t>Prospector ATV Trails</t>
  </si>
  <si>
    <t>Harold Langowski - City of Ely</t>
  </si>
  <si>
    <t>O-100</t>
  </si>
  <si>
    <t>2022-140</t>
  </si>
  <si>
    <t>Brookston Campground, Boat Launch and Outdoor Recreational Facility</t>
  </si>
  <si>
    <t>Kaycee Melin - City of Brookston</t>
  </si>
  <si>
    <t>O-101</t>
  </si>
  <si>
    <t>2022-172</t>
  </si>
  <si>
    <t>Addressing Conflict between Wild Canids and People</t>
  </si>
  <si>
    <t>David Fulton - U of MN, College of Food, Agricultural and Natural Resource Sciences</t>
  </si>
  <si>
    <t>O-102</t>
  </si>
  <si>
    <t>2022-056</t>
  </si>
  <si>
    <t>Unsewered Area Pilot Program: NE MN Project Facilitator</t>
  </si>
  <si>
    <t>Brandon Montgomery - Minnesota Pollution Control Agency</t>
  </si>
  <si>
    <t>O-103</t>
  </si>
  <si>
    <t>2022-267</t>
  </si>
  <si>
    <t>Educating and Supporting Farmers to Implement Regenerative Agriculture</t>
  </si>
  <si>
    <t>Dave Zentner - Izaak Walton League of America, Minnesota Division</t>
  </si>
  <si>
    <t>O-104</t>
  </si>
  <si>
    <t>Total</t>
  </si>
  <si>
    <t>Buffer</t>
  </si>
  <si>
    <t>Remaining</t>
  </si>
  <si>
    <t xml:space="preserve">Total Number of Proposals </t>
  </si>
  <si>
    <t>O-105</t>
  </si>
  <si>
    <t>O-106</t>
  </si>
  <si>
    <t>O-107</t>
  </si>
  <si>
    <t>O-108</t>
  </si>
  <si>
    <t>Key:</t>
  </si>
  <si>
    <t xml:space="preserve">
100% funding for scores 70 and up; each member can direct ~$1.5m to a project(s) elsewhere on list
(11/12/21-1)</t>
  </si>
  <si>
    <t>90% funding for scores 70 and above; 50% for scores 49-69
(11/12/21-2)</t>
  </si>
  <si>
    <t>100% funding for scores 80 and above; 90% for 70-79; 80% for 60-69
(11/12/21-3)</t>
  </si>
  <si>
    <t>100% funding to scores 80 and above; the rest TBD by LCCMR
(11/12/21-4)</t>
  </si>
  <si>
    <t>100% funding for scores 80 and above; 90% for 70-79; 70% for 60-69; 50% for 53-59
(12/8/21)</t>
  </si>
  <si>
    <t>Reese Motion
(Withdrawn) (9/23/21)</t>
  </si>
  <si>
    <t>Hansen Amendment (10Y:7N)
(8/26/21)</t>
  </si>
  <si>
    <t>McNamara Amendment (8Y:9N)
(8/26/21)</t>
  </si>
  <si>
    <t>Westrom Amendment (4Y:10N:3E) (9/23/21)</t>
  </si>
  <si>
    <t>Peichel Option*
 (No vote taken)
(9/23/21)</t>
  </si>
  <si>
    <t>Young Option
(9Y:6N:2E) (9/23/21)</t>
  </si>
  <si>
    <t>100% for contract management; 100% for those 200K or under within range shown; no other project within range cut below $200k (except for *)</t>
  </si>
  <si>
    <t>Proposal Cut to $200K Floor</t>
  </si>
  <si>
    <t>Category H (≤$200K)/Contract Management Full Funding</t>
  </si>
  <si>
    <t># Category H $200k Projects (includes any that went to $200k)</t>
  </si>
  <si>
    <t>2022 Allocations -  Member Motions, Amendments, and Additional Options Comparison, as of December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</si>
</sst>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##0"/>
    <numFmt numFmtId="166" formatCode="\$##,###,##0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8"/>
      <color rgb="FF196F3D"/>
      <name val="Calibri"/>
      <family val="2"/>
    </font>
    <font>
      <b/>
      <sz val="14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rgb="FF196F3D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0000"/>
        <bgColor rgb="FF000000"/>
      </patternFill>
    </fill>
    <fill>
      <patternFill patternType="solid">
        <fgColor rgb="FFF78E03"/>
        <bgColor rgb="FF000000"/>
      </patternFill>
    </fill>
    <fill>
      <patternFill patternType="solid">
        <fgColor rgb="FFFCEB0C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11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6" fontId="8" fillId="0" borderId="1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11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top"/>
    </xf>
    <xf numFmtId="166" fontId="9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166" fontId="9" fillId="0" borderId="5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left" vertical="center"/>
    </xf>
    <xf numFmtId="164" fontId="11" fillId="11" borderId="1" xfId="2" applyNumberFormat="1" applyFont="1" applyBorder="1" applyAlignment="1">
      <alignment horizontal="left" vertical="center"/>
    </xf>
    <xf numFmtId="164" fontId="12" fillId="12" borderId="1" xfId="0" applyNumberFormat="1" applyFont="1" applyFill="1" applyBorder="1" applyAlignment="1">
      <alignment horizontal="left" vertical="center"/>
    </xf>
    <xf numFmtId="164" fontId="12" fillId="13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vertical="center"/>
    </xf>
    <xf numFmtId="164" fontId="11" fillId="12" borderId="1" xfId="0" applyNumberFormat="1" applyFont="1" applyFill="1" applyBorder="1" applyAlignment="1">
      <alignment vertical="center"/>
    </xf>
    <xf numFmtId="164" fontId="11" fillId="14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4" xfId="0" applyNumberFormat="1" applyFont="1" applyBorder="1" applyAlignment="1">
      <alignment horizontal="left" vertical="center"/>
    </xf>
    <xf numFmtId="164" fontId="11" fillId="0" borderId="15" xfId="0" applyNumberFormat="1" applyFont="1" applyBorder="1" applyAlignment="1">
      <alignment vertical="center"/>
    </xf>
    <xf numFmtId="164" fontId="11" fillId="12" borderId="15" xfId="0" applyNumberFormat="1" applyFont="1" applyFill="1" applyBorder="1" applyAlignment="1">
      <alignment vertical="center"/>
    </xf>
    <xf numFmtId="164" fontId="12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left" vertical="center"/>
    </xf>
    <xf numFmtId="164" fontId="12" fillId="14" borderId="1" xfId="0" applyNumberFormat="1" applyFont="1" applyFill="1" applyBorder="1" applyAlignment="1">
      <alignment horizontal="left" vertical="center"/>
    </xf>
    <xf numFmtId="164" fontId="3" fillId="14" borderId="1" xfId="0" applyNumberFormat="1" applyFont="1" applyFill="1" applyBorder="1" applyAlignment="1">
      <alignment horizontal="left" vertical="center"/>
    </xf>
    <xf numFmtId="164" fontId="11" fillId="14" borderId="15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164" fontId="3" fillId="0" borderId="15" xfId="0" applyNumberFormat="1" applyFont="1" applyBorder="1" applyAlignment="1">
      <alignment vertical="center"/>
    </xf>
    <xf numFmtId="164" fontId="3" fillId="12" borderId="15" xfId="0" applyNumberFormat="1" applyFont="1" applyFill="1" applyBorder="1" applyAlignment="1">
      <alignment vertical="center"/>
    </xf>
    <xf numFmtId="164" fontId="3" fillId="14" borderId="15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4" fillId="0" borderId="15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165" fontId="3" fillId="4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165" fontId="3" fillId="8" borderId="2" xfId="0" applyNumberFormat="1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4" fontId="11" fillId="11" borderId="14" xfId="2" applyNumberFormat="1" applyFont="1" applyBorder="1" applyAlignment="1">
      <alignment horizontal="left" vertical="center"/>
    </xf>
    <xf numFmtId="164" fontId="11" fillId="11" borderId="1" xfId="2" applyNumberFormat="1" applyFont="1" applyBorder="1" applyAlignment="1" applyProtection="1">
      <alignment horizontal="left" vertical="center" wrapText="1"/>
      <protection locked="0"/>
    </xf>
    <xf numFmtId="164" fontId="3" fillId="12" borderId="1" xfId="0" applyNumberFormat="1" applyFont="1" applyFill="1" applyBorder="1" applyAlignment="1">
      <alignment horizontal="left" vertical="center"/>
    </xf>
    <xf numFmtId="164" fontId="4" fillId="0" borderId="1" xfId="1" applyNumberFormat="1" applyFont="1" applyBorder="1" applyAlignment="1" applyProtection="1">
      <alignment horizontal="left" vertical="center" wrapText="1"/>
      <protection locked="0"/>
    </xf>
    <xf numFmtId="164" fontId="13" fillId="0" borderId="1" xfId="1" applyNumberFormat="1" applyFont="1" applyBorder="1" applyAlignment="1" applyProtection="1">
      <alignment horizontal="left" vertical="center" wrapText="1"/>
      <protection locked="0"/>
    </xf>
    <xf numFmtId="164" fontId="11" fillId="13" borderId="14" xfId="2" applyNumberFormat="1" applyFont="1" applyFill="1" applyBorder="1" applyAlignment="1">
      <alignment horizontal="left" vertical="center"/>
    </xf>
    <xf numFmtId="164" fontId="12" fillId="13" borderId="14" xfId="0" applyNumberFormat="1" applyFont="1" applyFill="1" applyBorder="1" applyAlignment="1">
      <alignment horizontal="left" vertical="center"/>
    </xf>
    <xf numFmtId="164" fontId="13" fillId="13" borderId="1" xfId="1" applyNumberFormat="1" applyFont="1" applyFill="1" applyBorder="1" applyAlignment="1" applyProtection="1">
      <alignment horizontal="left" vertical="center" wrapText="1"/>
      <protection locked="0"/>
    </xf>
    <xf numFmtId="164" fontId="13" fillId="14" borderId="1" xfId="1" applyNumberFormat="1" applyFont="1" applyFill="1" applyBorder="1" applyAlignment="1" applyProtection="1">
      <alignment horizontal="left" vertical="center" wrapText="1"/>
      <protection locked="0"/>
    </xf>
    <xf numFmtId="164" fontId="12" fillId="12" borderId="14" xfId="0" applyNumberFormat="1" applyFont="1" applyFill="1" applyBorder="1" applyAlignment="1">
      <alignment horizontal="left" vertical="center"/>
    </xf>
    <xf numFmtId="164" fontId="13" fillId="1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13" borderId="14" xfId="0" applyNumberFormat="1" applyFont="1" applyFill="1" applyBorder="1" applyAlignment="1">
      <alignment horizontal="left" vertical="center"/>
    </xf>
    <xf numFmtId="164" fontId="4" fillId="13" borderId="1" xfId="1" applyNumberFormat="1" applyFont="1" applyFill="1" applyBorder="1" applyAlignment="1" applyProtection="1">
      <alignment horizontal="left" vertical="center" wrapText="1"/>
      <protection locked="0"/>
    </xf>
    <xf numFmtId="164" fontId="4" fillId="14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12" borderId="20" xfId="0" applyFont="1" applyFill="1" applyBorder="1" applyAlignment="1">
      <alignment horizontal="left" vertical="center" wrapText="1"/>
    </xf>
    <xf numFmtId="0" fontId="2" fillId="15" borderId="21" xfId="0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top"/>
    </xf>
    <xf numFmtId="0" fontId="16" fillId="3" borderId="1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3">
    <cellStyle name="20% - Accent6" xfId="2" builtinId="50"/>
    <cellStyle name="Normal" xfId="0" builtinId="0"/>
    <cellStyle name="Normal 62 3" xfId="1" xr:uid="{BA1AF40B-4D5F-4372-89C8-60A40FE17839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7071-C359-4BBC-8190-2F027DA996B3}">
  <sheetPr>
    <pageSetUpPr fitToPage="1"/>
  </sheetPr>
  <dimension ref="A1:S110"/>
  <sheetViews>
    <sheetView tabSelected="1" view="pageBreakPreview" zoomScale="50" zoomScaleNormal="100" zoomScaleSheetLayoutView="5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H3" sqref="H3:R3"/>
    </sheetView>
  </sheetViews>
  <sheetFormatPr defaultColWidth="9.109375" defaultRowHeight="42.75" customHeight="1" x14ac:dyDescent="0.35"/>
  <cols>
    <col min="1" max="1" width="10.6640625" style="21" customWidth="1"/>
    <col min="2" max="2" width="13.109375" style="2" customWidth="1"/>
    <col min="3" max="3" width="52.44140625" style="3" customWidth="1"/>
    <col min="4" max="4" width="59.5546875" style="3" customWidth="1"/>
    <col min="5" max="5" width="31.109375" style="2" customWidth="1"/>
    <col min="6" max="6" width="17.109375" style="3" bestFit="1" customWidth="1"/>
    <col min="7" max="7" width="31.6640625" style="3" customWidth="1"/>
    <col min="8" max="12" width="16.6640625" style="3" customWidth="1"/>
    <col min="13" max="13" width="16.6640625" style="22" customWidth="1"/>
    <col min="14" max="14" width="17.77734375" style="3" customWidth="1"/>
    <col min="15" max="17" width="18.21875" style="3" customWidth="1"/>
    <col min="18" max="18" width="16.21875" style="3" customWidth="1"/>
    <col min="19" max="16384" width="9.109375" style="3"/>
  </cols>
  <sheetData>
    <row r="1" spans="1:19" ht="82.8" customHeight="1" thickBot="1" x14ac:dyDescent="0.35">
      <c r="A1" s="1" t="s">
        <v>447</v>
      </c>
      <c r="K1" s="59" t="s">
        <v>431</v>
      </c>
      <c r="L1" s="112" t="s">
        <v>445</v>
      </c>
      <c r="M1" s="113" t="s">
        <v>444</v>
      </c>
    </row>
    <row r="2" spans="1:19" s="6" customFormat="1" ht="17.25" customHeight="1" thickBot="1" x14ac:dyDescent="0.4">
      <c r="A2" s="4" t="s">
        <v>0</v>
      </c>
      <c r="B2" s="5"/>
      <c r="E2" s="5"/>
      <c r="M2" s="23"/>
      <c r="O2" s="22"/>
      <c r="P2" s="22"/>
      <c r="Q2" s="22"/>
    </row>
    <row r="3" spans="1:19" ht="42.75" customHeight="1" x14ac:dyDescent="0.3">
      <c r="A3" s="7" t="s">
        <v>1</v>
      </c>
      <c r="H3" s="116" t="s">
        <v>443</v>
      </c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80"/>
    </row>
    <row r="4" spans="1:19" s="11" customFormat="1" ht="157.80000000000001" customHeight="1" x14ac:dyDescent="0.3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1" t="s">
        <v>8</v>
      </c>
      <c r="H4" s="64" t="s">
        <v>437</v>
      </c>
      <c r="I4" s="10" t="s">
        <v>438</v>
      </c>
      <c r="J4" s="10" t="s">
        <v>439</v>
      </c>
      <c r="K4" s="10" t="s">
        <v>440</v>
      </c>
      <c r="L4" s="10" t="s">
        <v>441</v>
      </c>
      <c r="M4" s="10" t="s">
        <v>442</v>
      </c>
      <c r="N4" s="115" t="s">
        <v>432</v>
      </c>
      <c r="O4" s="10" t="s">
        <v>433</v>
      </c>
      <c r="P4" s="10" t="s">
        <v>434</v>
      </c>
      <c r="Q4" s="10" t="s">
        <v>435</v>
      </c>
      <c r="R4" s="65" t="s">
        <v>436</v>
      </c>
    </row>
    <row r="5" spans="1:19" s="15" customFormat="1" ht="42.75" customHeight="1" x14ac:dyDescent="0.3">
      <c r="A5" s="12" t="s">
        <v>9</v>
      </c>
      <c r="B5" s="13" t="s">
        <v>10</v>
      </c>
      <c r="C5" s="14" t="s">
        <v>11</v>
      </c>
      <c r="D5" s="14" t="s">
        <v>12</v>
      </c>
      <c r="E5" s="24" t="s">
        <v>13</v>
      </c>
      <c r="F5" s="25">
        <v>1504000</v>
      </c>
      <c r="G5" s="82">
        <v>93.235294117647058</v>
      </c>
      <c r="H5" s="54">
        <v>1354000</v>
      </c>
      <c r="I5" s="26">
        <v>1339000</v>
      </c>
      <c r="J5" s="26">
        <v>1053000</v>
      </c>
      <c r="K5" s="26">
        <v>1173000</v>
      </c>
      <c r="L5" s="26">
        <v>1504000</v>
      </c>
      <c r="M5" s="26">
        <v>1339000</v>
      </c>
      <c r="N5" s="26">
        <f>F5</f>
        <v>1504000</v>
      </c>
      <c r="O5" s="49">
        <f>ROUND(F5*0.9,-3)</f>
        <v>1354000</v>
      </c>
      <c r="P5" s="49">
        <f t="shared" ref="P5:R12" si="0">F5</f>
        <v>1504000</v>
      </c>
      <c r="Q5" s="49">
        <f>F5</f>
        <v>1504000</v>
      </c>
      <c r="R5" s="55">
        <f>F5</f>
        <v>1504000</v>
      </c>
    </row>
    <row r="6" spans="1:19" s="15" customFormat="1" ht="42.75" customHeight="1" x14ac:dyDescent="0.3">
      <c r="A6" s="12" t="s">
        <v>14</v>
      </c>
      <c r="B6" s="13" t="s">
        <v>15</v>
      </c>
      <c r="C6" s="14" t="s">
        <v>16</v>
      </c>
      <c r="D6" s="14" t="s">
        <v>17</v>
      </c>
      <c r="E6" s="24" t="s">
        <v>18</v>
      </c>
      <c r="F6" s="25">
        <v>3025000</v>
      </c>
      <c r="G6" s="83">
        <v>88.764705882352942</v>
      </c>
      <c r="H6" s="54">
        <v>2723000</v>
      </c>
      <c r="I6" s="26">
        <v>2692000</v>
      </c>
      <c r="J6" s="26">
        <v>2118000</v>
      </c>
      <c r="K6" s="26">
        <v>2360000</v>
      </c>
      <c r="L6" s="26">
        <v>3025000</v>
      </c>
      <c r="M6" s="26">
        <v>2692000</v>
      </c>
      <c r="N6" s="26">
        <f t="shared" ref="N6:N37" si="1">F6</f>
        <v>3025000</v>
      </c>
      <c r="O6" s="49">
        <f>ROUND(F6*0.9,-3)</f>
        <v>2723000</v>
      </c>
      <c r="P6" s="49">
        <f t="shared" si="0"/>
        <v>3025000</v>
      </c>
      <c r="Q6" s="49">
        <f t="shared" ref="Q6:Q11" si="2">F6</f>
        <v>3025000</v>
      </c>
      <c r="R6" s="55">
        <f t="shared" ref="R6:R11" si="3">F6</f>
        <v>3025000</v>
      </c>
    </row>
    <row r="7" spans="1:19" s="15" customFormat="1" ht="42.75" customHeight="1" x14ac:dyDescent="0.3">
      <c r="A7" s="12" t="s">
        <v>19</v>
      </c>
      <c r="B7" s="13" t="s">
        <v>20</v>
      </c>
      <c r="C7" s="14" t="s">
        <v>21</v>
      </c>
      <c r="D7" s="14" t="s">
        <v>22</v>
      </c>
      <c r="E7" s="24" t="s">
        <v>13</v>
      </c>
      <c r="F7" s="25">
        <v>210000</v>
      </c>
      <c r="G7" s="83">
        <v>87.764705882352942</v>
      </c>
      <c r="H7" s="93">
        <v>210000</v>
      </c>
      <c r="I7" s="46">
        <v>210000</v>
      </c>
      <c r="J7" s="46">
        <v>210000</v>
      </c>
      <c r="K7" s="46">
        <v>210000</v>
      </c>
      <c r="L7" s="94">
        <v>210000</v>
      </c>
      <c r="M7" s="94">
        <v>210000</v>
      </c>
      <c r="N7" s="95">
        <f t="shared" si="1"/>
        <v>210000</v>
      </c>
      <c r="O7" s="50">
        <f>F7</f>
        <v>210000</v>
      </c>
      <c r="P7" s="50">
        <f t="shared" si="0"/>
        <v>210000</v>
      </c>
      <c r="Q7" s="50">
        <f t="shared" si="2"/>
        <v>210000</v>
      </c>
      <c r="R7" s="56">
        <f t="shared" si="3"/>
        <v>210000</v>
      </c>
    </row>
    <row r="8" spans="1:19" s="15" customFormat="1" ht="42.75" customHeight="1" x14ac:dyDescent="0.3">
      <c r="A8" s="12" t="s">
        <v>23</v>
      </c>
      <c r="B8" s="13" t="s">
        <v>24</v>
      </c>
      <c r="C8" s="14" t="s">
        <v>25</v>
      </c>
      <c r="D8" s="14" t="s">
        <v>26</v>
      </c>
      <c r="E8" s="24" t="s">
        <v>13</v>
      </c>
      <c r="F8" s="25">
        <v>4000000</v>
      </c>
      <c r="G8" s="83">
        <v>85.470588235294116</v>
      </c>
      <c r="H8" s="54">
        <v>3600000</v>
      </c>
      <c r="I8" s="26">
        <v>3560000</v>
      </c>
      <c r="J8" s="26">
        <v>2700000</v>
      </c>
      <c r="K8" s="26">
        <v>3000000</v>
      </c>
      <c r="L8" s="26">
        <v>4000000</v>
      </c>
      <c r="M8" s="96">
        <v>3400000</v>
      </c>
      <c r="N8" s="26">
        <f t="shared" si="1"/>
        <v>4000000</v>
      </c>
      <c r="O8" s="49">
        <f>ROUND(F8*0.9,-3)</f>
        <v>3600000</v>
      </c>
      <c r="P8" s="49">
        <f t="shared" si="0"/>
        <v>4000000</v>
      </c>
      <c r="Q8" s="49">
        <f t="shared" si="2"/>
        <v>4000000</v>
      </c>
      <c r="R8" s="55">
        <f t="shared" si="3"/>
        <v>4000000</v>
      </c>
    </row>
    <row r="9" spans="1:19" s="15" customFormat="1" ht="42.75" customHeight="1" x14ac:dyDescent="0.3">
      <c r="A9" s="12" t="s">
        <v>27</v>
      </c>
      <c r="B9" s="13" t="s">
        <v>28</v>
      </c>
      <c r="C9" s="14" t="s">
        <v>29</v>
      </c>
      <c r="D9" s="14" t="s">
        <v>30</v>
      </c>
      <c r="E9" s="24" t="s">
        <v>13</v>
      </c>
      <c r="F9" s="25">
        <v>7000000</v>
      </c>
      <c r="G9" s="83">
        <v>81.17647058823529</v>
      </c>
      <c r="H9" s="54">
        <v>6300000</v>
      </c>
      <c r="I9" s="26">
        <v>6230000</v>
      </c>
      <c r="J9" s="26">
        <v>4800000</v>
      </c>
      <c r="K9" s="26">
        <v>3000000</v>
      </c>
      <c r="L9" s="26">
        <v>7000000</v>
      </c>
      <c r="M9" s="96">
        <v>4500000</v>
      </c>
      <c r="N9" s="26">
        <f t="shared" si="1"/>
        <v>7000000</v>
      </c>
      <c r="O9" s="49">
        <f>ROUND(F9*0.9,-3)</f>
        <v>6300000</v>
      </c>
      <c r="P9" s="49">
        <f t="shared" si="0"/>
        <v>7000000</v>
      </c>
      <c r="Q9" s="49">
        <f t="shared" si="2"/>
        <v>7000000</v>
      </c>
      <c r="R9" s="55">
        <f t="shared" si="3"/>
        <v>7000000</v>
      </c>
    </row>
    <row r="10" spans="1:19" s="15" customFormat="1" ht="42.75" customHeight="1" x14ac:dyDescent="0.3">
      <c r="A10" s="12" t="s">
        <v>31</v>
      </c>
      <c r="B10" s="13" t="s">
        <v>32</v>
      </c>
      <c r="C10" s="14" t="s">
        <v>33</v>
      </c>
      <c r="D10" s="14" t="s">
        <v>34</v>
      </c>
      <c r="E10" s="24" t="s">
        <v>13</v>
      </c>
      <c r="F10" s="25">
        <v>4356000</v>
      </c>
      <c r="G10" s="83">
        <v>80.705882352941174</v>
      </c>
      <c r="H10" s="54">
        <v>2000000</v>
      </c>
      <c r="I10" s="26">
        <v>3877000</v>
      </c>
      <c r="J10" s="26">
        <v>2949000</v>
      </c>
      <c r="K10" s="26">
        <v>3000000</v>
      </c>
      <c r="L10" s="26">
        <v>4356000</v>
      </c>
      <c r="M10" s="96">
        <v>3528000</v>
      </c>
      <c r="N10" s="26">
        <f t="shared" si="1"/>
        <v>4356000</v>
      </c>
      <c r="O10" s="49">
        <f>ROUND(F10*0.9,-3)</f>
        <v>3920000</v>
      </c>
      <c r="P10" s="49">
        <f t="shared" si="0"/>
        <v>4356000</v>
      </c>
      <c r="Q10" s="49">
        <f t="shared" si="2"/>
        <v>4356000</v>
      </c>
      <c r="R10" s="55">
        <f t="shared" si="3"/>
        <v>4356000</v>
      </c>
    </row>
    <row r="11" spans="1:19" s="15" customFormat="1" ht="42.75" customHeight="1" x14ac:dyDescent="0.3">
      <c r="A11" s="12" t="s">
        <v>35</v>
      </c>
      <c r="B11" s="13" t="s">
        <v>36</v>
      </c>
      <c r="C11" s="14" t="s">
        <v>37</v>
      </c>
      <c r="D11" s="14" t="s">
        <v>38</v>
      </c>
      <c r="E11" s="24" t="s">
        <v>39</v>
      </c>
      <c r="F11" s="25">
        <v>82000</v>
      </c>
      <c r="G11" s="83">
        <v>80.235294117647058</v>
      </c>
      <c r="H11" s="93">
        <v>82000</v>
      </c>
      <c r="I11" s="46">
        <v>82000</v>
      </c>
      <c r="J11" s="46">
        <v>82000</v>
      </c>
      <c r="K11" s="46">
        <v>82000</v>
      </c>
      <c r="L11" s="46">
        <v>82000</v>
      </c>
      <c r="M11" s="94">
        <v>82000</v>
      </c>
      <c r="N11" s="95">
        <f t="shared" si="1"/>
        <v>82000</v>
      </c>
      <c r="O11" s="50">
        <f>F11</f>
        <v>82000</v>
      </c>
      <c r="P11" s="50">
        <f t="shared" si="0"/>
        <v>82000</v>
      </c>
      <c r="Q11" s="50">
        <f t="shared" si="2"/>
        <v>82000</v>
      </c>
      <c r="R11" s="56">
        <f t="shared" si="3"/>
        <v>82000</v>
      </c>
    </row>
    <row r="12" spans="1:19" s="15" customFormat="1" ht="42.75" customHeight="1" x14ac:dyDescent="0.3">
      <c r="A12" s="12" t="s">
        <v>40</v>
      </c>
      <c r="B12" s="13" t="s">
        <v>41</v>
      </c>
      <c r="C12" s="14" t="s">
        <v>42</v>
      </c>
      <c r="D12" s="14" t="s">
        <v>43</v>
      </c>
      <c r="E12" s="24" t="s">
        <v>13</v>
      </c>
      <c r="F12" s="25">
        <v>199000</v>
      </c>
      <c r="G12" s="84">
        <v>79.235294117647058</v>
      </c>
      <c r="H12" s="93">
        <v>199000</v>
      </c>
      <c r="I12" s="46">
        <v>199000</v>
      </c>
      <c r="J12" s="46">
        <v>199000</v>
      </c>
      <c r="K12" s="46">
        <v>199000</v>
      </c>
      <c r="L12" s="46">
        <v>199000</v>
      </c>
      <c r="M12" s="94">
        <v>199000</v>
      </c>
      <c r="N12" s="95">
        <f t="shared" si="1"/>
        <v>199000</v>
      </c>
      <c r="O12" s="50">
        <f>F12</f>
        <v>199000</v>
      </c>
      <c r="P12" s="50">
        <f t="shared" si="0"/>
        <v>199000</v>
      </c>
      <c r="Q12" s="49"/>
      <c r="R12" s="56">
        <f t="shared" si="0"/>
        <v>199000</v>
      </c>
    </row>
    <row r="13" spans="1:19" s="15" customFormat="1" ht="42.75" customHeight="1" x14ac:dyDescent="0.3">
      <c r="A13" s="12" t="s">
        <v>44</v>
      </c>
      <c r="B13" s="13" t="s">
        <v>45</v>
      </c>
      <c r="C13" s="14" t="s">
        <v>46</v>
      </c>
      <c r="D13" s="14" t="s">
        <v>47</v>
      </c>
      <c r="E13" s="24" t="s">
        <v>18</v>
      </c>
      <c r="F13" s="25">
        <v>3728000</v>
      </c>
      <c r="G13" s="84">
        <v>77.705882352941174</v>
      </c>
      <c r="H13" s="57">
        <v>1500000</v>
      </c>
      <c r="I13" s="45">
        <v>3318000</v>
      </c>
      <c r="J13" s="45">
        <v>2538000</v>
      </c>
      <c r="K13" s="45">
        <v>2908000</v>
      </c>
      <c r="L13" s="45">
        <v>3728000</v>
      </c>
      <c r="M13" s="97">
        <v>2908000</v>
      </c>
      <c r="N13" s="26">
        <f t="shared" si="1"/>
        <v>3728000</v>
      </c>
      <c r="O13" s="49">
        <f>ROUND(F13*0.9,-3)</f>
        <v>3355000</v>
      </c>
      <c r="P13" s="49">
        <f>ROUND(F13*0.9,-3)</f>
        <v>3355000</v>
      </c>
      <c r="Q13" s="49"/>
      <c r="R13" s="55">
        <v>3355000</v>
      </c>
    </row>
    <row r="14" spans="1:19" s="15" customFormat="1" ht="42.75" customHeight="1" x14ac:dyDescent="0.3">
      <c r="A14" s="12" t="s">
        <v>48</v>
      </c>
      <c r="B14" s="13" t="s">
        <v>49</v>
      </c>
      <c r="C14" s="14" t="s">
        <v>50</v>
      </c>
      <c r="D14" s="14" t="s">
        <v>51</v>
      </c>
      <c r="E14" s="24" t="s">
        <v>13</v>
      </c>
      <c r="F14" s="25">
        <v>200000</v>
      </c>
      <c r="G14" s="84">
        <v>77.352941176470594</v>
      </c>
      <c r="H14" s="93">
        <v>200000</v>
      </c>
      <c r="I14" s="46">
        <v>200000</v>
      </c>
      <c r="J14" s="46">
        <v>200000</v>
      </c>
      <c r="K14" s="46">
        <v>200000</v>
      </c>
      <c r="L14" s="46">
        <v>200000</v>
      </c>
      <c r="M14" s="94">
        <v>200000</v>
      </c>
      <c r="N14" s="95">
        <f t="shared" si="1"/>
        <v>200000</v>
      </c>
      <c r="O14" s="50">
        <f>F14</f>
        <v>200000</v>
      </c>
      <c r="P14" s="50">
        <f>F14</f>
        <v>200000</v>
      </c>
      <c r="Q14" s="49"/>
      <c r="R14" s="56">
        <v>200000</v>
      </c>
    </row>
    <row r="15" spans="1:19" s="15" customFormat="1" ht="42.75" customHeight="1" x14ac:dyDescent="0.3">
      <c r="A15" s="12" t="s">
        <v>52</v>
      </c>
      <c r="B15" s="13" t="s">
        <v>53</v>
      </c>
      <c r="C15" s="14" t="s">
        <v>54</v>
      </c>
      <c r="D15" s="14" t="s">
        <v>55</v>
      </c>
      <c r="E15" s="24" t="s">
        <v>56</v>
      </c>
      <c r="F15" s="25">
        <v>683000</v>
      </c>
      <c r="G15" s="84">
        <v>77.411764705882348</v>
      </c>
      <c r="H15" s="57">
        <v>478000</v>
      </c>
      <c r="I15" s="45">
        <v>608000</v>
      </c>
      <c r="J15" s="45">
        <v>478000</v>
      </c>
      <c r="K15" s="45">
        <v>533000</v>
      </c>
      <c r="L15" s="45">
        <v>683000</v>
      </c>
      <c r="M15" s="97">
        <v>526000</v>
      </c>
      <c r="N15" s="26">
        <f t="shared" si="1"/>
        <v>683000</v>
      </c>
      <c r="O15" s="49">
        <f>ROUND(F15*0.9,-3)</f>
        <v>615000</v>
      </c>
      <c r="P15" s="49">
        <f>ROUND(F15*0.9,-3)</f>
        <v>615000</v>
      </c>
      <c r="Q15" s="49"/>
      <c r="R15" s="55">
        <v>615000</v>
      </c>
    </row>
    <row r="16" spans="1:19" s="15" customFormat="1" ht="42.75" customHeight="1" x14ac:dyDescent="0.3">
      <c r="A16" s="12" t="s">
        <v>57</v>
      </c>
      <c r="B16" s="13" t="s">
        <v>58</v>
      </c>
      <c r="C16" s="14" t="s">
        <v>59</v>
      </c>
      <c r="D16" s="14" t="s">
        <v>60</v>
      </c>
      <c r="E16" s="24" t="s">
        <v>13</v>
      </c>
      <c r="F16" s="25">
        <v>8300000</v>
      </c>
      <c r="G16" s="84">
        <v>77.117647058823536</v>
      </c>
      <c r="H16" s="57">
        <v>3500000</v>
      </c>
      <c r="I16" s="45">
        <v>7018000</v>
      </c>
      <c r="J16" s="45">
        <v>5710000</v>
      </c>
      <c r="K16" s="45">
        <v>3000000</v>
      </c>
      <c r="L16" s="45">
        <v>8300000</v>
      </c>
      <c r="M16" s="97">
        <v>6022000</v>
      </c>
      <c r="N16" s="26">
        <f t="shared" si="1"/>
        <v>8300000</v>
      </c>
      <c r="O16" s="49">
        <f>ROUND(F16*0.9,-3)</f>
        <v>7470000</v>
      </c>
      <c r="P16" s="49">
        <f>ROUND(F16*0.9,-3)</f>
        <v>7470000</v>
      </c>
      <c r="Q16" s="49"/>
      <c r="R16" s="55">
        <v>7470000</v>
      </c>
    </row>
    <row r="17" spans="1:18" s="15" customFormat="1" ht="42.75" customHeight="1" x14ac:dyDescent="0.3">
      <c r="A17" s="12" t="s">
        <v>61</v>
      </c>
      <c r="B17" s="13" t="s">
        <v>62</v>
      </c>
      <c r="C17" s="14" t="s">
        <v>63</v>
      </c>
      <c r="D17" s="14" t="s">
        <v>64</v>
      </c>
      <c r="E17" s="24" t="s">
        <v>65</v>
      </c>
      <c r="F17" s="25">
        <v>189000</v>
      </c>
      <c r="G17" s="84">
        <v>77.352941176470594</v>
      </c>
      <c r="H17" s="98">
        <v>189000</v>
      </c>
      <c r="I17" s="46">
        <v>189000</v>
      </c>
      <c r="J17" s="46">
        <v>189000</v>
      </c>
      <c r="K17" s="46">
        <v>189000</v>
      </c>
      <c r="L17" s="46">
        <v>189000</v>
      </c>
      <c r="M17" s="94">
        <v>189000</v>
      </c>
      <c r="N17" s="95">
        <f t="shared" si="1"/>
        <v>189000</v>
      </c>
      <c r="O17" s="50">
        <f>F17</f>
        <v>189000</v>
      </c>
      <c r="P17" s="50">
        <f>F17</f>
        <v>189000</v>
      </c>
      <c r="Q17" s="49"/>
      <c r="R17" s="56">
        <v>189000</v>
      </c>
    </row>
    <row r="18" spans="1:18" s="15" customFormat="1" ht="42.75" customHeight="1" x14ac:dyDescent="0.3">
      <c r="A18" s="12" t="s">
        <v>66</v>
      </c>
      <c r="B18" s="13" t="s">
        <v>67</v>
      </c>
      <c r="C18" s="14" t="s">
        <v>68</v>
      </c>
      <c r="D18" s="14" t="s">
        <v>69</v>
      </c>
      <c r="E18" s="24" t="s">
        <v>13</v>
      </c>
      <c r="F18" s="25">
        <v>1800000</v>
      </c>
      <c r="G18" s="84">
        <v>75.705882352941174</v>
      </c>
      <c r="H18" s="57">
        <v>1260000</v>
      </c>
      <c r="I18" s="45">
        <v>1602000</v>
      </c>
      <c r="J18" s="45">
        <v>1260000</v>
      </c>
      <c r="K18" s="45">
        <v>1404000</v>
      </c>
      <c r="L18" s="45">
        <v>1800000</v>
      </c>
      <c r="M18" s="97">
        <v>1368000</v>
      </c>
      <c r="N18" s="26">
        <f t="shared" si="1"/>
        <v>1800000</v>
      </c>
      <c r="O18" s="49">
        <f>ROUND(F18*0.9,-3)</f>
        <v>1620000</v>
      </c>
      <c r="P18" s="49">
        <f>ROUND(F18*0.9,-3)</f>
        <v>1620000</v>
      </c>
      <c r="Q18" s="49"/>
      <c r="R18" s="55">
        <v>1620000</v>
      </c>
    </row>
    <row r="19" spans="1:18" s="15" customFormat="1" ht="42.75" customHeight="1" x14ac:dyDescent="0.3">
      <c r="A19" s="12" t="s">
        <v>70</v>
      </c>
      <c r="B19" s="13" t="s">
        <v>71</v>
      </c>
      <c r="C19" s="14" t="s">
        <v>72</v>
      </c>
      <c r="D19" s="14" t="s">
        <v>73</v>
      </c>
      <c r="E19" s="24" t="s">
        <v>74</v>
      </c>
      <c r="F19" s="25">
        <v>197000</v>
      </c>
      <c r="G19" s="84">
        <v>76</v>
      </c>
      <c r="H19" s="99">
        <v>197000</v>
      </c>
      <c r="I19" s="48">
        <v>197000</v>
      </c>
      <c r="J19" s="48">
        <v>197000</v>
      </c>
      <c r="K19" s="48">
        <v>197000</v>
      </c>
      <c r="L19" s="48">
        <v>197000</v>
      </c>
      <c r="M19" s="100">
        <v>197000</v>
      </c>
      <c r="N19" s="95">
        <f t="shared" si="1"/>
        <v>197000</v>
      </c>
      <c r="O19" s="50">
        <f>F19</f>
        <v>197000</v>
      </c>
      <c r="P19" s="50">
        <f>F19</f>
        <v>197000</v>
      </c>
      <c r="Q19" s="49"/>
      <c r="R19" s="56">
        <v>197000</v>
      </c>
    </row>
    <row r="20" spans="1:18" s="15" customFormat="1" ht="42.75" customHeight="1" x14ac:dyDescent="0.3">
      <c r="A20" s="12" t="s">
        <v>75</v>
      </c>
      <c r="B20" s="13" t="s">
        <v>76</v>
      </c>
      <c r="C20" s="14" t="s">
        <v>77</v>
      </c>
      <c r="D20" s="14" t="s">
        <v>78</v>
      </c>
      <c r="E20" s="24" t="s">
        <v>13</v>
      </c>
      <c r="F20" s="25">
        <v>4250000</v>
      </c>
      <c r="G20" s="84">
        <v>75.529411764705884</v>
      </c>
      <c r="H20" s="57">
        <v>1800000</v>
      </c>
      <c r="I20" s="45">
        <v>3783000</v>
      </c>
      <c r="J20" s="45">
        <v>2875000</v>
      </c>
      <c r="K20" s="45">
        <v>3000000</v>
      </c>
      <c r="L20" s="45">
        <v>4250000</v>
      </c>
      <c r="M20" s="97">
        <v>3230000</v>
      </c>
      <c r="N20" s="26">
        <f t="shared" si="1"/>
        <v>4250000</v>
      </c>
      <c r="O20" s="49">
        <f>ROUND(F20*0.9,-3)</f>
        <v>3825000</v>
      </c>
      <c r="P20" s="49">
        <f>ROUND(F20*0.9,-3)</f>
        <v>3825000</v>
      </c>
      <c r="Q20" s="49"/>
      <c r="R20" s="55">
        <v>3825000</v>
      </c>
    </row>
    <row r="21" spans="1:18" s="15" customFormat="1" ht="42.75" customHeight="1" x14ac:dyDescent="0.3">
      <c r="A21" s="12" t="s">
        <v>79</v>
      </c>
      <c r="B21" s="13" t="s">
        <v>80</v>
      </c>
      <c r="C21" s="14" t="s">
        <v>81</v>
      </c>
      <c r="D21" s="14" t="s">
        <v>82</v>
      </c>
      <c r="E21" s="24" t="s">
        <v>65</v>
      </c>
      <c r="F21" s="25">
        <v>199000</v>
      </c>
      <c r="G21" s="84">
        <v>73.529411764705884</v>
      </c>
      <c r="H21" s="93">
        <v>199000</v>
      </c>
      <c r="I21" s="46">
        <v>199000</v>
      </c>
      <c r="J21" s="46">
        <v>199000</v>
      </c>
      <c r="K21" s="46">
        <v>199000</v>
      </c>
      <c r="L21" s="46">
        <v>199000</v>
      </c>
      <c r="M21" s="94">
        <v>199000</v>
      </c>
      <c r="N21" s="95">
        <f t="shared" si="1"/>
        <v>199000</v>
      </c>
      <c r="O21" s="50">
        <f>F21</f>
        <v>199000</v>
      </c>
      <c r="P21" s="50">
        <f>F21</f>
        <v>199000</v>
      </c>
      <c r="Q21" s="49"/>
      <c r="R21" s="56">
        <v>199000</v>
      </c>
    </row>
    <row r="22" spans="1:18" s="15" customFormat="1" ht="42.75" customHeight="1" x14ac:dyDescent="0.3">
      <c r="A22" s="12" t="s">
        <v>83</v>
      </c>
      <c r="B22" s="13" t="s">
        <v>84</v>
      </c>
      <c r="C22" s="14" t="s">
        <v>85</v>
      </c>
      <c r="D22" s="14" t="s">
        <v>86</v>
      </c>
      <c r="E22" s="24" t="s">
        <v>13</v>
      </c>
      <c r="F22" s="25">
        <v>276000</v>
      </c>
      <c r="G22" s="84">
        <v>73.352941176470594</v>
      </c>
      <c r="H22" s="57">
        <v>276000</v>
      </c>
      <c r="I22" s="45">
        <v>246000</v>
      </c>
      <c r="J22" s="61">
        <v>200000</v>
      </c>
      <c r="K22" s="45">
        <v>215000</v>
      </c>
      <c r="L22" s="45">
        <v>276000</v>
      </c>
      <c r="M22" s="97">
        <v>201000</v>
      </c>
      <c r="N22" s="26">
        <f t="shared" si="1"/>
        <v>276000</v>
      </c>
      <c r="O22" s="49">
        <f t="shared" ref="O22:O28" si="4">ROUND(F22*0.9,-3)</f>
        <v>248000</v>
      </c>
      <c r="P22" s="49">
        <f t="shared" ref="P22:P28" si="5">ROUND(F22*0.9,-3)</f>
        <v>248000</v>
      </c>
      <c r="Q22" s="49"/>
      <c r="R22" s="55">
        <v>248000</v>
      </c>
    </row>
    <row r="23" spans="1:18" s="15" customFormat="1" ht="42.75" customHeight="1" x14ac:dyDescent="0.3">
      <c r="A23" s="12" t="s">
        <v>87</v>
      </c>
      <c r="B23" s="13" t="s">
        <v>88</v>
      </c>
      <c r="C23" s="14" t="s">
        <v>89</v>
      </c>
      <c r="D23" s="14" t="s">
        <v>90</v>
      </c>
      <c r="E23" s="24" t="s">
        <v>13</v>
      </c>
      <c r="F23" s="25">
        <v>756000</v>
      </c>
      <c r="G23" s="84">
        <v>73.17647058823529</v>
      </c>
      <c r="H23" s="57">
        <v>529000</v>
      </c>
      <c r="I23" s="45">
        <v>673000</v>
      </c>
      <c r="J23" s="45">
        <v>529000</v>
      </c>
      <c r="K23" s="45">
        <v>590000</v>
      </c>
      <c r="L23" s="45">
        <v>756000</v>
      </c>
      <c r="M23" s="97">
        <v>552000</v>
      </c>
      <c r="N23" s="26">
        <f t="shared" si="1"/>
        <v>756000</v>
      </c>
      <c r="O23" s="49">
        <f t="shared" si="4"/>
        <v>680000</v>
      </c>
      <c r="P23" s="49">
        <f t="shared" si="5"/>
        <v>680000</v>
      </c>
      <c r="Q23" s="49"/>
      <c r="R23" s="55">
        <v>680000</v>
      </c>
    </row>
    <row r="24" spans="1:18" s="15" customFormat="1" ht="42.75" customHeight="1" x14ac:dyDescent="0.3">
      <c r="A24" s="12" t="s">
        <v>91</v>
      </c>
      <c r="B24" s="13" t="s">
        <v>92</v>
      </c>
      <c r="C24" s="14" t="s">
        <v>93</v>
      </c>
      <c r="D24" s="14" t="s">
        <v>94</v>
      </c>
      <c r="E24" s="24" t="s">
        <v>13</v>
      </c>
      <c r="F24" s="25">
        <v>501000</v>
      </c>
      <c r="G24" s="84">
        <v>72.764705882352942</v>
      </c>
      <c r="H24" s="57">
        <v>350000</v>
      </c>
      <c r="I24" s="45">
        <v>446000</v>
      </c>
      <c r="J24" s="45">
        <v>351000</v>
      </c>
      <c r="K24" s="45">
        <v>391000</v>
      </c>
      <c r="L24" s="45">
        <v>501000</v>
      </c>
      <c r="M24" s="97">
        <v>366000</v>
      </c>
      <c r="N24" s="26">
        <f t="shared" si="1"/>
        <v>501000</v>
      </c>
      <c r="O24" s="49">
        <f t="shared" si="4"/>
        <v>451000</v>
      </c>
      <c r="P24" s="49">
        <f t="shared" si="5"/>
        <v>451000</v>
      </c>
      <c r="Q24" s="49"/>
      <c r="R24" s="55">
        <v>451000</v>
      </c>
    </row>
    <row r="25" spans="1:18" s="15" customFormat="1" ht="42.75" customHeight="1" x14ac:dyDescent="0.3">
      <c r="A25" s="12" t="s">
        <v>95</v>
      </c>
      <c r="B25" s="13" t="s">
        <v>96</v>
      </c>
      <c r="C25" s="14" t="s">
        <v>97</v>
      </c>
      <c r="D25" s="14" t="s">
        <v>98</v>
      </c>
      <c r="E25" s="24" t="s">
        <v>13</v>
      </c>
      <c r="F25" s="25">
        <v>366000</v>
      </c>
      <c r="G25" s="84">
        <v>71.529411764705884</v>
      </c>
      <c r="H25" s="57">
        <v>256000</v>
      </c>
      <c r="I25" s="45">
        <v>326000</v>
      </c>
      <c r="J25" s="45">
        <v>256000</v>
      </c>
      <c r="K25" s="45">
        <v>285000</v>
      </c>
      <c r="L25" s="45">
        <v>366000</v>
      </c>
      <c r="M25" s="97">
        <v>264000</v>
      </c>
      <c r="N25" s="26">
        <f t="shared" si="1"/>
        <v>366000</v>
      </c>
      <c r="O25" s="49">
        <f t="shared" si="4"/>
        <v>329000</v>
      </c>
      <c r="P25" s="49">
        <f t="shared" si="5"/>
        <v>329000</v>
      </c>
      <c r="Q25" s="49"/>
      <c r="R25" s="55">
        <v>329000</v>
      </c>
    </row>
    <row r="26" spans="1:18" s="15" customFormat="1" ht="42.75" customHeight="1" x14ac:dyDescent="0.3">
      <c r="A26" s="12" t="s">
        <v>99</v>
      </c>
      <c r="B26" s="13" t="s">
        <v>100</v>
      </c>
      <c r="C26" s="14" t="s">
        <v>101</v>
      </c>
      <c r="D26" s="14" t="s">
        <v>102</v>
      </c>
      <c r="E26" s="24" t="s">
        <v>13</v>
      </c>
      <c r="F26" s="25">
        <v>507000</v>
      </c>
      <c r="G26" s="84">
        <v>72.411764705882348</v>
      </c>
      <c r="H26" s="57">
        <v>354000</v>
      </c>
      <c r="I26" s="45">
        <v>451000</v>
      </c>
      <c r="J26" s="45">
        <v>355000</v>
      </c>
      <c r="K26" s="45">
        <v>395000</v>
      </c>
      <c r="L26" s="45">
        <v>507000</v>
      </c>
      <c r="M26" s="97">
        <v>365000</v>
      </c>
      <c r="N26" s="26">
        <f t="shared" si="1"/>
        <v>507000</v>
      </c>
      <c r="O26" s="49">
        <f t="shared" si="4"/>
        <v>456000</v>
      </c>
      <c r="P26" s="49">
        <f t="shared" si="5"/>
        <v>456000</v>
      </c>
      <c r="Q26" s="49"/>
      <c r="R26" s="55">
        <v>456000</v>
      </c>
    </row>
    <row r="27" spans="1:18" s="15" customFormat="1" ht="42.75" customHeight="1" x14ac:dyDescent="0.3">
      <c r="A27" s="12" t="s">
        <v>103</v>
      </c>
      <c r="B27" s="13" t="s">
        <v>104</v>
      </c>
      <c r="C27" s="14" t="s">
        <v>105</v>
      </c>
      <c r="D27" s="14" t="s">
        <v>106</v>
      </c>
      <c r="E27" s="24" t="s">
        <v>13</v>
      </c>
      <c r="F27" s="25">
        <v>553000</v>
      </c>
      <c r="G27" s="84">
        <v>72.411764705882348</v>
      </c>
      <c r="H27" s="57">
        <v>387000</v>
      </c>
      <c r="I27" s="45">
        <v>492000</v>
      </c>
      <c r="J27" s="45">
        <v>387000</v>
      </c>
      <c r="K27" s="45">
        <v>431000</v>
      </c>
      <c r="L27" s="45">
        <v>553000</v>
      </c>
      <c r="M27" s="97">
        <v>398000</v>
      </c>
      <c r="N27" s="26">
        <f t="shared" si="1"/>
        <v>553000</v>
      </c>
      <c r="O27" s="49">
        <f t="shared" si="4"/>
        <v>498000</v>
      </c>
      <c r="P27" s="49">
        <f t="shared" si="5"/>
        <v>498000</v>
      </c>
      <c r="Q27" s="49"/>
      <c r="R27" s="55">
        <v>498000</v>
      </c>
    </row>
    <row r="28" spans="1:18" s="15" customFormat="1" ht="42.75" customHeight="1" x14ac:dyDescent="0.3">
      <c r="A28" s="12" t="s">
        <v>107</v>
      </c>
      <c r="B28" s="13" t="s">
        <v>108</v>
      </c>
      <c r="C28" s="14" t="s">
        <v>109</v>
      </c>
      <c r="D28" s="14" t="s">
        <v>110</v>
      </c>
      <c r="E28" s="24" t="s">
        <v>13</v>
      </c>
      <c r="F28" s="25">
        <v>491000</v>
      </c>
      <c r="G28" s="84">
        <v>72.235294117647058</v>
      </c>
      <c r="H28" s="57">
        <v>343000</v>
      </c>
      <c r="I28" s="45">
        <v>437000</v>
      </c>
      <c r="J28" s="45">
        <v>344000</v>
      </c>
      <c r="K28" s="45">
        <v>383000</v>
      </c>
      <c r="L28" s="45">
        <v>491000</v>
      </c>
      <c r="M28" s="97">
        <v>354000</v>
      </c>
      <c r="N28" s="26">
        <f t="shared" si="1"/>
        <v>491000</v>
      </c>
      <c r="O28" s="49">
        <f t="shared" si="4"/>
        <v>442000</v>
      </c>
      <c r="P28" s="49">
        <f t="shared" si="5"/>
        <v>442000</v>
      </c>
      <c r="Q28" s="49"/>
      <c r="R28" s="55">
        <v>442000</v>
      </c>
    </row>
    <row r="29" spans="1:18" s="15" customFormat="1" ht="42.75" customHeight="1" x14ac:dyDescent="0.3">
      <c r="A29" s="12" t="s">
        <v>111</v>
      </c>
      <c r="B29" s="13" t="s">
        <v>112</v>
      </c>
      <c r="C29" s="14" t="s">
        <v>113</v>
      </c>
      <c r="D29" s="14" t="s">
        <v>114</v>
      </c>
      <c r="E29" s="24" t="s">
        <v>13</v>
      </c>
      <c r="F29" s="25">
        <v>169000</v>
      </c>
      <c r="G29" s="84">
        <v>72.1875</v>
      </c>
      <c r="H29" s="93">
        <v>169000</v>
      </c>
      <c r="I29" s="46">
        <v>169000</v>
      </c>
      <c r="J29" s="46">
        <v>169000</v>
      </c>
      <c r="K29" s="46">
        <v>169000</v>
      </c>
      <c r="L29" s="46">
        <v>169000</v>
      </c>
      <c r="M29" s="94">
        <v>169000</v>
      </c>
      <c r="N29" s="95">
        <f t="shared" si="1"/>
        <v>169000</v>
      </c>
      <c r="O29" s="50">
        <f t="shared" ref="O29:O31" si="6">F29</f>
        <v>169000</v>
      </c>
      <c r="P29" s="50">
        <f>F29</f>
        <v>169000</v>
      </c>
      <c r="Q29" s="49"/>
      <c r="R29" s="56">
        <v>169000</v>
      </c>
    </row>
    <row r="30" spans="1:18" s="15" customFormat="1" ht="42.75" customHeight="1" x14ac:dyDescent="0.3">
      <c r="A30" s="12" t="s">
        <v>115</v>
      </c>
      <c r="B30" s="13" t="s">
        <v>116</v>
      </c>
      <c r="C30" s="14" t="s">
        <v>117</v>
      </c>
      <c r="D30" s="14" t="s">
        <v>118</v>
      </c>
      <c r="E30" s="24" t="s">
        <v>13</v>
      </c>
      <c r="F30" s="25">
        <v>200000</v>
      </c>
      <c r="G30" s="84">
        <v>70.529411764705884</v>
      </c>
      <c r="H30" s="93">
        <v>200000</v>
      </c>
      <c r="I30" s="46">
        <v>200000</v>
      </c>
      <c r="J30" s="46">
        <v>200000</v>
      </c>
      <c r="K30" s="46">
        <v>200000</v>
      </c>
      <c r="L30" s="46">
        <v>200000</v>
      </c>
      <c r="M30" s="94">
        <v>200000</v>
      </c>
      <c r="N30" s="95">
        <f t="shared" si="1"/>
        <v>200000</v>
      </c>
      <c r="O30" s="50">
        <f t="shared" si="6"/>
        <v>200000</v>
      </c>
      <c r="P30" s="50">
        <f>F30</f>
        <v>200000</v>
      </c>
      <c r="Q30" s="49"/>
      <c r="R30" s="56">
        <v>200000</v>
      </c>
    </row>
    <row r="31" spans="1:18" s="15" customFormat="1" ht="42.75" customHeight="1" x14ac:dyDescent="0.3">
      <c r="A31" s="12" t="s">
        <v>119</v>
      </c>
      <c r="B31" s="13" t="s">
        <v>120</v>
      </c>
      <c r="C31" s="14" t="s">
        <v>121</v>
      </c>
      <c r="D31" s="14" t="s">
        <v>122</v>
      </c>
      <c r="E31" s="24" t="s">
        <v>123</v>
      </c>
      <c r="F31" s="25">
        <v>174000</v>
      </c>
      <c r="G31" s="84">
        <v>71.117647058823536</v>
      </c>
      <c r="H31" s="93">
        <v>174000</v>
      </c>
      <c r="I31" s="46">
        <v>174000</v>
      </c>
      <c r="J31" s="46">
        <v>174000</v>
      </c>
      <c r="K31" s="46">
        <v>174000</v>
      </c>
      <c r="L31" s="46">
        <v>174000</v>
      </c>
      <c r="M31" s="94">
        <v>174000</v>
      </c>
      <c r="N31" s="95">
        <f t="shared" si="1"/>
        <v>174000</v>
      </c>
      <c r="O31" s="50">
        <f t="shared" si="6"/>
        <v>174000</v>
      </c>
      <c r="P31" s="50">
        <f>F31</f>
        <v>174000</v>
      </c>
      <c r="Q31" s="49"/>
      <c r="R31" s="56">
        <v>174000</v>
      </c>
    </row>
    <row r="32" spans="1:18" s="15" customFormat="1" ht="42.75" customHeight="1" x14ac:dyDescent="0.3">
      <c r="A32" s="12" t="s">
        <v>124</v>
      </c>
      <c r="B32" s="13" t="s">
        <v>125</v>
      </c>
      <c r="C32" s="14" t="s">
        <v>126</v>
      </c>
      <c r="D32" s="14" t="s">
        <v>127</v>
      </c>
      <c r="E32" s="24" t="s">
        <v>13</v>
      </c>
      <c r="F32" s="25">
        <v>267000</v>
      </c>
      <c r="G32" s="84">
        <v>70.82352941176471</v>
      </c>
      <c r="H32" s="57">
        <v>267000</v>
      </c>
      <c r="I32" s="45">
        <v>238000</v>
      </c>
      <c r="J32" s="61">
        <v>200000</v>
      </c>
      <c r="K32" s="45">
        <v>208000</v>
      </c>
      <c r="L32" s="45">
        <v>267000</v>
      </c>
      <c r="M32" s="101">
        <v>200000</v>
      </c>
      <c r="N32" s="26">
        <f t="shared" si="1"/>
        <v>267000</v>
      </c>
      <c r="O32" s="49">
        <f>ROUND(F32*0.9,-3)</f>
        <v>240000</v>
      </c>
      <c r="P32" s="49">
        <f>ROUND(F32*0.9,-3)</f>
        <v>240000</v>
      </c>
      <c r="Q32" s="49"/>
      <c r="R32" s="55">
        <v>240000</v>
      </c>
    </row>
    <row r="33" spans="1:18" s="15" customFormat="1" ht="42.75" customHeight="1" x14ac:dyDescent="0.3">
      <c r="A33" s="12" t="s">
        <v>128</v>
      </c>
      <c r="B33" s="13" t="s">
        <v>129</v>
      </c>
      <c r="C33" s="14" t="s">
        <v>130</v>
      </c>
      <c r="D33" s="14" t="s">
        <v>131</v>
      </c>
      <c r="E33" s="24" t="s">
        <v>13</v>
      </c>
      <c r="F33" s="25">
        <v>189000</v>
      </c>
      <c r="G33" s="84">
        <v>71.470588235294116</v>
      </c>
      <c r="H33" s="93">
        <v>189000</v>
      </c>
      <c r="I33" s="46">
        <v>189000</v>
      </c>
      <c r="J33" s="46">
        <v>189000</v>
      </c>
      <c r="K33" s="46">
        <v>189000</v>
      </c>
      <c r="L33" s="46">
        <v>189000</v>
      </c>
      <c r="M33" s="94">
        <v>189000</v>
      </c>
      <c r="N33" s="95">
        <f t="shared" si="1"/>
        <v>189000</v>
      </c>
      <c r="O33" s="50">
        <f>F33</f>
        <v>189000</v>
      </c>
      <c r="P33" s="50">
        <f>F33</f>
        <v>189000</v>
      </c>
      <c r="Q33" s="49"/>
      <c r="R33" s="56">
        <v>189000</v>
      </c>
    </row>
    <row r="34" spans="1:18" s="15" customFormat="1" ht="42.75" customHeight="1" x14ac:dyDescent="0.3">
      <c r="A34" s="12" t="s">
        <v>132</v>
      </c>
      <c r="B34" s="13" t="s">
        <v>133</v>
      </c>
      <c r="C34" s="14" t="s">
        <v>134</v>
      </c>
      <c r="D34" s="14" t="s">
        <v>135</v>
      </c>
      <c r="E34" s="24" t="s">
        <v>13</v>
      </c>
      <c r="F34" s="25">
        <v>531000</v>
      </c>
      <c r="G34" s="84">
        <v>70.235294117647058</v>
      </c>
      <c r="H34" s="57">
        <v>371000</v>
      </c>
      <c r="I34" s="45">
        <v>473000</v>
      </c>
      <c r="J34" s="45">
        <v>372000</v>
      </c>
      <c r="K34" s="45">
        <v>414000</v>
      </c>
      <c r="L34" s="45">
        <v>531000</v>
      </c>
      <c r="M34" s="97">
        <v>372000</v>
      </c>
      <c r="N34" s="26">
        <f t="shared" si="1"/>
        <v>531000</v>
      </c>
      <c r="O34" s="49">
        <f>ROUND(F34*0.9,-3)</f>
        <v>478000</v>
      </c>
      <c r="P34" s="49">
        <f>ROUND(F34*0.9,-3)</f>
        <v>478000</v>
      </c>
      <c r="Q34" s="49"/>
      <c r="R34" s="55">
        <v>478000</v>
      </c>
    </row>
    <row r="35" spans="1:18" s="15" customFormat="1" ht="42.75" customHeight="1" x14ac:dyDescent="0.3">
      <c r="A35" s="12" t="s">
        <v>136</v>
      </c>
      <c r="B35" s="13" t="s">
        <v>137</v>
      </c>
      <c r="C35" s="14" t="s">
        <v>138</v>
      </c>
      <c r="D35" s="14" t="s">
        <v>139</v>
      </c>
      <c r="E35" s="24" t="s">
        <v>140</v>
      </c>
      <c r="F35" s="25">
        <v>192000</v>
      </c>
      <c r="G35" s="84">
        <v>69.705882352941174</v>
      </c>
      <c r="H35" s="93">
        <v>192000</v>
      </c>
      <c r="I35" s="46">
        <v>192000</v>
      </c>
      <c r="J35" s="46">
        <v>192000</v>
      </c>
      <c r="K35" s="46">
        <v>192000</v>
      </c>
      <c r="L35" s="46">
        <v>192000</v>
      </c>
      <c r="M35" s="94">
        <v>192000</v>
      </c>
      <c r="N35" s="95">
        <f t="shared" si="1"/>
        <v>192000</v>
      </c>
      <c r="O35" s="50">
        <f>F35</f>
        <v>192000</v>
      </c>
      <c r="P35" s="50">
        <f>F35</f>
        <v>192000</v>
      </c>
      <c r="Q35" s="49"/>
      <c r="R35" s="56">
        <v>192000</v>
      </c>
    </row>
    <row r="36" spans="1:18" s="15" customFormat="1" ht="42.75" customHeight="1" x14ac:dyDescent="0.3">
      <c r="A36" s="12" t="s">
        <v>141</v>
      </c>
      <c r="B36" s="13" t="s">
        <v>142</v>
      </c>
      <c r="C36" s="14" t="s">
        <v>143</v>
      </c>
      <c r="D36" s="14" t="s">
        <v>144</v>
      </c>
      <c r="E36" s="24" t="s">
        <v>145</v>
      </c>
      <c r="F36" s="25">
        <v>500000</v>
      </c>
      <c r="G36" s="84">
        <v>69.882352941176464</v>
      </c>
      <c r="H36" s="57">
        <v>350000</v>
      </c>
      <c r="I36" s="45">
        <v>445000</v>
      </c>
      <c r="J36" s="45">
        <v>350000</v>
      </c>
      <c r="K36" s="45">
        <v>390000</v>
      </c>
      <c r="L36" s="45">
        <v>500000</v>
      </c>
      <c r="M36" s="97">
        <v>350000</v>
      </c>
      <c r="N36" s="26">
        <f t="shared" si="1"/>
        <v>500000</v>
      </c>
      <c r="O36" s="49">
        <f>ROUND(F36*0.9,-3)</f>
        <v>450000</v>
      </c>
      <c r="P36" s="49">
        <f>ROUND(F36*0.9,-3)</f>
        <v>450000</v>
      </c>
      <c r="Q36" s="49"/>
      <c r="R36" s="55">
        <v>450000</v>
      </c>
    </row>
    <row r="37" spans="1:18" s="15" customFormat="1" ht="42.75" customHeight="1" x14ac:dyDescent="0.3">
      <c r="A37" s="12" t="s">
        <v>146</v>
      </c>
      <c r="B37" s="13" t="s">
        <v>147</v>
      </c>
      <c r="C37" s="14" t="s">
        <v>148</v>
      </c>
      <c r="D37" s="14" t="s">
        <v>149</v>
      </c>
      <c r="E37" s="24" t="s">
        <v>13</v>
      </c>
      <c r="F37" s="25">
        <v>199000</v>
      </c>
      <c r="G37" s="84">
        <v>70.058823529411768</v>
      </c>
      <c r="H37" s="93">
        <v>199000</v>
      </c>
      <c r="I37" s="46">
        <v>199000</v>
      </c>
      <c r="J37" s="46">
        <v>199000</v>
      </c>
      <c r="K37" s="46">
        <v>199000</v>
      </c>
      <c r="L37" s="46">
        <v>199000</v>
      </c>
      <c r="M37" s="94">
        <v>199000</v>
      </c>
      <c r="N37" s="95">
        <f t="shared" si="1"/>
        <v>199000</v>
      </c>
      <c r="O37" s="50">
        <f>F37</f>
        <v>199000</v>
      </c>
      <c r="P37" s="50">
        <f>F37</f>
        <v>199000</v>
      </c>
      <c r="Q37" s="49"/>
      <c r="R37" s="56">
        <v>199000</v>
      </c>
    </row>
    <row r="38" spans="1:18" s="15" customFormat="1" ht="42.75" customHeight="1" x14ac:dyDescent="0.3">
      <c r="A38" s="12" t="s">
        <v>150</v>
      </c>
      <c r="B38" s="13" t="s">
        <v>151</v>
      </c>
      <c r="C38" s="14" t="s">
        <v>152</v>
      </c>
      <c r="D38" s="14" t="s">
        <v>153</v>
      </c>
      <c r="E38" s="24" t="s">
        <v>13</v>
      </c>
      <c r="F38" s="25">
        <v>302000</v>
      </c>
      <c r="G38" s="85">
        <v>68.764705882352942</v>
      </c>
      <c r="H38" s="57">
        <v>302000</v>
      </c>
      <c r="I38" s="45">
        <v>269000</v>
      </c>
      <c r="J38" s="45">
        <v>211000</v>
      </c>
      <c r="K38" s="45">
        <v>236000</v>
      </c>
      <c r="L38" s="45">
        <v>302000</v>
      </c>
      <c r="M38" s="97">
        <v>208000</v>
      </c>
      <c r="N38" s="45"/>
      <c r="O38" s="51">
        <v>200000</v>
      </c>
      <c r="P38" s="49">
        <f>ROUND(F38*0.8,-3)</f>
        <v>242000</v>
      </c>
      <c r="Q38" s="49"/>
      <c r="R38" s="66">
        <v>211000</v>
      </c>
    </row>
    <row r="39" spans="1:18" s="15" customFormat="1" ht="42.75" customHeight="1" x14ac:dyDescent="0.3">
      <c r="A39" s="12" t="s">
        <v>154</v>
      </c>
      <c r="B39" s="13" t="s">
        <v>155</v>
      </c>
      <c r="C39" s="14" t="s">
        <v>156</v>
      </c>
      <c r="D39" s="14" t="s">
        <v>157</v>
      </c>
      <c r="E39" s="24" t="s">
        <v>158</v>
      </c>
      <c r="F39" s="25">
        <v>430000</v>
      </c>
      <c r="G39" s="85">
        <v>69.058823529411768</v>
      </c>
      <c r="H39" s="57">
        <v>301000</v>
      </c>
      <c r="I39" s="45">
        <v>383000</v>
      </c>
      <c r="J39" s="45">
        <v>301000</v>
      </c>
      <c r="K39" s="45">
        <v>335000</v>
      </c>
      <c r="L39" s="45">
        <v>310000</v>
      </c>
      <c r="M39" s="97">
        <v>297000</v>
      </c>
      <c r="N39" s="45"/>
      <c r="O39" s="49">
        <f>ROUND(F39*0.5,-3)</f>
        <v>215000</v>
      </c>
      <c r="P39" s="49">
        <f>ROUND(F39*0.8,-3)</f>
        <v>344000</v>
      </c>
      <c r="Q39" s="49"/>
      <c r="R39" s="66">
        <v>301000</v>
      </c>
    </row>
    <row r="40" spans="1:18" s="15" customFormat="1" ht="42.75" customHeight="1" x14ac:dyDescent="0.3">
      <c r="A40" s="12" t="s">
        <v>159</v>
      </c>
      <c r="B40" s="13" t="s">
        <v>160</v>
      </c>
      <c r="C40" s="14" t="s">
        <v>161</v>
      </c>
      <c r="D40" s="14" t="s">
        <v>162</v>
      </c>
      <c r="E40" s="24" t="s">
        <v>145</v>
      </c>
      <c r="F40" s="25">
        <v>790000</v>
      </c>
      <c r="G40" s="85">
        <v>68.294117647058826</v>
      </c>
      <c r="H40" s="57">
        <v>553000</v>
      </c>
      <c r="I40" s="45">
        <v>703000</v>
      </c>
      <c r="J40" s="45">
        <v>553000</v>
      </c>
      <c r="K40" s="45">
        <v>616000</v>
      </c>
      <c r="L40" s="45">
        <v>427000</v>
      </c>
      <c r="M40" s="97">
        <v>537000</v>
      </c>
      <c r="N40" s="45"/>
      <c r="O40" s="49">
        <f>ROUND(F40*0.5,-3)</f>
        <v>395000</v>
      </c>
      <c r="P40" s="49">
        <f>ROUND(F40*0.8,-3)</f>
        <v>632000</v>
      </c>
      <c r="Q40" s="49"/>
      <c r="R40" s="66">
        <v>553000</v>
      </c>
    </row>
    <row r="41" spans="1:18" s="15" customFormat="1" ht="42.75" customHeight="1" x14ac:dyDescent="0.3">
      <c r="A41" s="12" t="s">
        <v>163</v>
      </c>
      <c r="B41" s="13" t="s">
        <v>164</v>
      </c>
      <c r="C41" s="14" t="s">
        <v>165</v>
      </c>
      <c r="D41" s="14" t="s">
        <v>166</v>
      </c>
      <c r="E41" s="24" t="s">
        <v>13</v>
      </c>
      <c r="F41" s="25">
        <v>787000</v>
      </c>
      <c r="G41" s="85">
        <v>67.588235294117652</v>
      </c>
      <c r="H41" s="57">
        <v>550000</v>
      </c>
      <c r="I41" s="45">
        <v>700000</v>
      </c>
      <c r="J41" s="45">
        <v>551000</v>
      </c>
      <c r="K41" s="45">
        <v>614000</v>
      </c>
      <c r="L41" s="45">
        <v>425000</v>
      </c>
      <c r="M41" s="97">
        <v>535000</v>
      </c>
      <c r="N41" s="45"/>
      <c r="O41" s="49">
        <f>ROUND(F41*0.5,-3)</f>
        <v>394000</v>
      </c>
      <c r="P41" s="49">
        <f>ROUND(F41*0.8,-3)</f>
        <v>630000</v>
      </c>
      <c r="Q41" s="49"/>
      <c r="R41" s="66">
        <v>551000</v>
      </c>
    </row>
    <row r="42" spans="1:18" s="15" customFormat="1" ht="42.75" customHeight="1" x14ac:dyDescent="0.3">
      <c r="A42" s="12" t="s">
        <v>167</v>
      </c>
      <c r="B42" s="13" t="s">
        <v>168</v>
      </c>
      <c r="C42" s="14" t="s">
        <v>169</v>
      </c>
      <c r="D42" s="14" t="s">
        <v>170</v>
      </c>
      <c r="E42" s="24" t="s">
        <v>13</v>
      </c>
      <c r="F42" s="25">
        <v>604000</v>
      </c>
      <c r="G42" s="85">
        <v>68.411764705882348</v>
      </c>
      <c r="H42" s="57">
        <v>422000</v>
      </c>
      <c r="I42" s="45">
        <v>538000</v>
      </c>
      <c r="J42" s="45">
        <v>423000</v>
      </c>
      <c r="K42" s="45">
        <v>471000</v>
      </c>
      <c r="L42" s="45">
        <v>326000</v>
      </c>
      <c r="M42" s="97">
        <v>411000</v>
      </c>
      <c r="N42" s="45"/>
      <c r="O42" s="49">
        <f>ROUND(F42*0.5,-3)</f>
        <v>302000</v>
      </c>
      <c r="P42" s="49">
        <f>ROUND(F42*0.8,-3)</f>
        <v>483000</v>
      </c>
      <c r="Q42" s="49"/>
      <c r="R42" s="66">
        <v>423000</v>
      </c>
    </row>
    <row r="43" spans="1:18" s="15" customFormat="1" ht="42.75" customHeight="1" x14ac:dyDescent="0.3">
      <c r="A43" s="12" t="s">
        <v>171</v>
      </c>
      <c r="B43" s="13" t="s">
        <v>172</v>
      </c>
      <c r="C43" s="14" t="s">
        <v>173</v>
      </c>
      <c r="D43" s="14" t="s">
        <v>174</v>
      </c>
      <c r="E43" s="24" t="s">
        <v>13</v>
      </c>
      <c r="F43" s="25">
        <v>198000</v>
      </c>
      <c r="G43" s="85">
        <v>68.294117647058826</v>
      </c>
      <c r="H43" s="93">
        <v>198000</v>
      </c>
      <c r="I43" s="46">
        <v>198000</v>
      </c>
      <c r="J43" s="46">
        <v>198000</v>
      </c>
      <c r="K43" s="46">
        <v>198000</v>
      </c>
      <c r="L43" s="46">
        <v>198000</v>
      </c>
      <c r="M43" s="94">
        <v>198000</v>
      </c>
      <c r="N43" s="45"/>
      <c r="O43" s="50">
        <f>F43</f>
        <v>198000</v>
      </c>
      <c r="P43" s="50">
        <f>F43</f>
        <v>198000</v>
      </c>
      <c r="Q43" s="49"/>
      <c r="R43" s="67">
        <v>198000</v>
      </c>
    </row>
    <row r="44" spans="1:18" s="15" customFormat="1" ht="42.75" customHeight="1" x14ac:dyDescent="0.3">
      <c r="A44" s="12" t="s">
        <v>175</v>
      </c>
      <c r="B44" s="13" t="s">
        <v>176</v>
      </c>
      <c r="C44" s="14" t="s">
        <v>177</v>
      </c>
      <c r="D44" s="14" t="s">
        <v>178</v>
      </c>
      <c r="E44" s="24" t="s">
        <v>158</v>
      </c>
      <c r="F44" s="25">
        <v>646000</v>
      </c>
      <c r="G44" s="85">
        <v>68.411764705882348</v>
      </c>
      <c r="H44" s="57">
        <v>452000</v>
      </c>
      <c r="I44" s="45">
        <v>575000</v>
      </c>
      <c r="J44" s="45">
        <v>452000</v>
      </c>
      <c r="K44" s="45">
        <v>504000</v>
      </c>
      <c r="L44" s="45">
        <v>349000</v>
      </c>
      <c r="M44" s="97">
        <v>439000</v>
      </c>
      <c r="N44" s="45"/>
      <c r="O44" s="49">
        <f>ROUND(F44*0.5,-3)</f>
        <v>323000</v>
      </c>
      <c r="P44" s="49">
        <f>ROUND(F44*0.8,-3)</f>
        <v>517000</v>
      </c>
      <c r="Q44" s="49"/>
      <c r="R44" s="66">
        <v>452000</v>
      </c>
    </row>
    <row r="45" spans="1:18" s="15" customFormat="1" ht="42.75" customHeight="1" x14ac:dyDescent="0.3">
      <c r="A45" s="12" t="s">
        <v>179</v>
      </c>
      <c r="B45" s="13" t="s">
        <v>180</v>
      </c>
      <c r="C45" s="14" t="s">
        <v>181</v>
      </c>
      <c r="D45" s="14" t="s">
        <v>182</v>
      </c>
      <c r="E45" s="24" t="s">
        <v>13</v>
      </c>
      <c r="F45" s="25">
        <v>618000</v>
      </c>
      <c r="G45" s="85">
        <v>67.17647058823529</v>
      </c>
      <c r="H45" s="57">
        <v>432000</v>
      </c>
      <c r="I45" s="45">
        <v>550000</v>
      </c>
      <c r="J45" s="45">
        <v>433000</v>
      </c>
      <c r="K45" s="45">
        <v>482000</v>
      </c>
      <c r="L45" s="45">
        <v>334000</v>
      </c>
      <c r="M45" s="97">
        <v>414000</v>
      </c>
      <c r="N45" s="45"/>
      <c r="O45" s="49">
        <f>ROUND(F45*0.5,-3)</f>
        <v>309000</v>
      </c>
      <c r="P45" s="49">
        <f>ROUND(F45*0.8,-3)</f>
        <v>494000</v>
      </c>
      <c r="Q45" s="49"/>
      <c r="R45" s="66">
        <v>433000</v>
      </c>
    </row>
    <row r="46" spans="1:18" s="15" customFormat="1" ht="42.75" customHeight="1" x14ac:dyDescent="0.3">
      <c r="A46" s="12" t="s">
        <v>183</v>
      </c>
      <c r="B46" s="13" t="s">
        <v>184</v>
      </c>
      <c r="C46" s="14" t="s">
        <v>185</v>
      </c>
      <c r="D46" s="14" t="s">
        <v>186</v>
      </c>
      <c r="E46" s="24" t="s">
        <v>13</v>
      </c>
      <c r="F46" s="25">
        <v>182000</v>
      </c>
      <c r="G46" s="85">
        <v>67.058823529411768</v>
      </c>
      <c r="H46" s="99">
        <v>182000</v>
      </c>
      <c r="I46" s="48">
        <v>182000</v>
      </c>
      <c r="J46" s="48">
        <v>182000</v>
      </c>
      <c r="K46" s="48">
        <v>182000</v>
      </c>
      <c r="L46" s="48">
        <v>182000</v>
      </c>
      <c r="M46" s="100">
        <v>182000</v>
      </c>
      <c r="N46" s="45"/>
      <c r="O46" s="50">
        <f>F46</f>
        <v>182000</v>
      </c>
      <c r="P46" s="50">
        <f>F46</f>
        <v>182000</v>
      </c>
      <c r="Q46" s="49"/>
      <c r="R46" s="67">
        <v>182000</v>
      </c>
    </row>
    <row r="47" spans="1:18" s="15" customFormat="1" ht="42.75" customHeight="1" x14ac:dyDescent="0.3">
      <c r="A47" s="12" t="s">
        <v>187</v>
      </c>
      <c r="B47" s="13" t="s">
        <v>188</v>
      </c>
      <c r="C47" s="14" t="s">
        <v>189</v>
      </c>
      <c r="D47" s="14" t="s">
        <v>190</v>
      </c>
      <c r="E47" s="24" t="s">
        <v>39</v>
      </c>
      <c r="F47" s="25">
        <v>1980000</v>
      </c>
      <c r="G47" s="85">
        <v>66.117647058823536</v>
      </c>
      <c r="H47" s="57">
        <v>1386000</v>
      </c>
      <c r="I47" s="45">
        <v>1762000</v>
      </c>
      <c r="J47" s="45">
        <v>1386000</v>
      </c>
      <c r="K47" s="45">
        <v>1544000</v>
      </c>
      <c r="L47" s="45">
        <v>1069000</v>
      </c>
      <c r="M47" s="97">
        <v>1307000</v>
      </c>
      <c r="N47" s="45"/>
      <c r="O47" s="49">
        <f>ROUND(F47*0.5,-3)</f>
        <v>990000</v>
      </c>
      <c r="P47" s="49">
        <f>ROUND(F47*0.8,-3)</f>
        <v>1584000</v>
      </c>
      <c r="Q47" s="49"/>
      <c r="R47" s="66">
        <v>1386000</v>
      </c>
    </row>
    <row r="48" spans="1:18" s="15" customFormat="1" ht="42.75" customHeight="1" x14ac:dyDescent="0.3">
      <c r="A48" s="12" t="s">
        <v>191</v>
      </c>
      <c r="B48" s="13" t="s">
        <v>192</v>
      </c>
      <c r="C48" s="14" t="s">
        <v>193</v>
      </c>
      <c r="D48" s="14" t="s">
        <v>194</v>
      </c>
      <c r="E48" s="24" t="s">
        <v>18</v>
      </c>
      <c r="F48" s="25">
        <v>421000</v>
      </c>
      <c r="G48" s="85">
        <v>66.17647058823529</v>
      </c>
      <c r="H48" s="57">
        <v>294000</v>
      </c>
      <c r="I48" s="45">
        <v>375000</v>
      </c>
      <c r="J48" s="45">
        <v>295000</v>
      </c>
      <c r="K48" s="45">
        <v>328000</v>
      </c>
      <c r="L48" s="45">
        <v>310000</v>
      </c>
      <c r="M48" s="97">
        <v>278000</v>
      </c>
      <c r="N48" s="45"/>
      <c r="O48" s="49">
        <f>ROUND(F48*0.5,-3)</f>
        <v>211000</v>
      </c>
      <c r="P48" s="49">
        <f>ROUND(F48*0.8,-3)</f>
        <v>337000</v>
      </c>
      <c r="Q48" s="49"/>
      <c r="R48" s="66">
        <v>295000</v>
      </c>
    </row>
    <row r="49" spans="1:18" s="15" customFormat="1" ht="42.75" customHeight="1" x14ac:dyDescent="0.3">
      <c r="A49" s="12" t="s">
        <v>195</v>
      </c>
      <c r="B49" s="13" t="s">
        <v>196</v>
      </c>
      <c r="C49" s="14" t="s">
        <v>197</v>
      </c>
      <c r="D49" s="14" t="s">
        <v>198</v>
      </c>
      <c r="E49" s="24" t="s">
        <v>39</v>
      </c>
      <c r="F49" s="25">
        <v>191000</v>
      </c>
      <c r="G49" s="85">
        <v>65.882352941176464</v>
      </c>
      <c r="H49" s="93">
        <v>191000</v>
      </c>
      <c r="I49" s="46">
        <v>191000</v>
      </c>
      <c r="J49" s="46">
        <v>191000</v>
      </c>
      <c r="K49" s="46">
        <v>191000</v>
      </c>
      <c r="L49" s="46">
        <v>191000</v>
      </c>
      <c r="M49" s="94">
        <v>191000</v>
      </c>
      <c r="N49" s="45"/>
      <c r="O49" s="50">
        <f>F49</f>
        <v>191000</v>
      </c>
      <c r="P49" s="50">
        <f>F49</f>
        <v>191000</v>
      </c>
      <c r="Q49" s="49"/>
      <c r="R49" s="67">
        <v>191000</v>
      </c>
    </row>
    <row r="50" spans="1:18" s="15" customFormat="1" ht="42.75" customHeight="1" x14ac:dyDescent="0.3">
      <c r="A50" s="12" t="s">
        <v>199</v>
      </c>
      <c r="B50" s="13" t="s">
        <v>200</v>
      </c>
      <c r="C50" s="14" t="s">
        <v>201</v>
      </c>
      <c r="D50" s="14" t="s">
        <v>202</v>
      </c>
      <c r="E50" s="24" t="s">
        <v>13</v>
      </c>
      <c r="F50" s="25">
        <v>1060000</v>
      </c>
      <c r="G50" s="85">
        <v>65.82352941176471</v>
      </c>
      <c r="H50" s="57">
        <v>742000</v>
      </c>
      <c r="I50" s="45">
        <v>943000</v>
      </c>
      <c r="J50" s="45">
        <v>742000</v>
      </c>
      <c r="K50" s="45">
        <v>827000</v>
      </c>
      <c r="L50" s="45">
        <v>572000</v>
      </c>
      <c r="M50" s="97">
        <v>700000</v>
      </c>
      <c r="N50" s="45"/>
      <c r="O50" s="49">
        <f>ROUND(F50*0.5,-3)</f>
        <v>530000</v>
      </c>
      <c r="P50" s="49">
        <f t="shared" ref="P50:P56" si="7">ROUND(F50*0.8,-3)</f>
        <v>848000</v>
      </c>
      <c r="Q50" s="49"/>
      <c r="R50" s="66">
        <v>742000</v>
      </c>
    </row>
    <row r="51" spans="1:18" s="15" customFormat="1" ht="42.75" customHeight="1" x14ac:dyDescent="0.3">
      <c r="A51" s="12" t="s">
        <v>203</v>
      </c>
      <c r="B51" s="13" t="s">
        <v>204</v>
      </c>
      <c r="C51" s="14" t="s">
        <v>205</v>
      </c>
      <c r="D51" s="14" t="s">
        <v>206</v>
      </c>
      <c r="E51" s="24" t="s">
        <v>39</v>
      </c>
      <c r="F51" s="25">
        <v>1977000</v>
      </c>
      <c r="G51" s="85">
        <v>64.705882352941174</v>
      </c>
      <c r="H51" s="57">
        <v>1383000</v>
      </c>
      <c r="I51" s="45">
        <v>1760000</v>
      </c>
      <c r="J51" s="45">
        <v>1384000</v>
      </c>
      <c r="K51" s="45">
        <v>1542000</v>
      </c>
      <c r="L51" s="45">
        <v>1068000</v>
      </c>
      <c r="M51" s="97">
        <v>1285000</v>
      </c>
      <c r="N51" s="45"/>
      <c r="O51" s="49">
        <f>ROUND(F51*0.5,-3)</f>
        <v>989000</v>
      </c>
      <c r="P51" s="49">
        <f t="shared" si="7"/>
        <v>1582000</v>
      </c>
      <c r="Q51" s="49"/>
      <c r="R51" s="66">
        <v>1384000</v>
      </c>
    </row>
    <row r="52" spans="1:18" s="15" customFormat="1" ht="42.75" customHeight="1" x14ac:dyDescent="0.3">
      <c r="A52" s="12" t="s">
        <v>207</v>
      </c>
      <c r="B52" s="13" t="s">
        <v>208</v>
      </c>
      <c r="C52" s="14" t="s">
        <v>209</v>
      </c>
      <c r="D52" s="14" t="s">
        <v>210</v>
      </c>
      <c r="E52" s="24" t="s">
        <v>13</v>
      </c>
      <c r="F52" s="25">
        <v>3110000</v>
      </c>
      <c r="G52" s="85">
        <v>65.352941176470594</v>
      </c>
      <c r="H52" s="57">
        <v>1800000</v>
      </c>
      <c r="I52" s="45">
        <v>2768000</v>
      </c>
      <c r="J52" s="45">
        <v>2177000</v>
      </c>
      <c r="K52" s="45">
        <v>2426000</v>
      </c>
      <c r="L52" s="45">
        <v>1679000</v>
      </c>
      <c r="M52" s="97">
        <v>2022000</v>
      </c>
      <c r="N52" s="45"/>
      <c r="O52" s="49">
        <f>ROUND(F52*0.5,-3)</f>
        <v>1555000</v>
      </c>
      <c r="P52" s="49">
        <f t="shared" si="7"/>
        <v>2488000</v>
      </c>
      <c r="Q52" s="49"/>
      <c r="R52" s="66">
        <v>2177000</v>
      </c>
    </row>
    <row r="53" spans="1:18" s="15" customFormat="1" ht="42.75" customHeight="1" x14ac:dyDescent="0.3">
      <c r="A53" s="12" t="s">
        <v>211</v>
      </c>
      <c r="B53" s="13" t="s">
        <v>212</v>
      </c>
      <c r="C53" s="14" t="s">
        <v>213</v>
      </c>
      <c r="D53" s="14" t="s">
        <v>214</v>
      </c>
      <c r="E53" s="24" t="s">
        <v>158</v>
      </c>
      <c r="F53" s="25">
        <v>276000</v>
      </c>
      <c r="G53" s="85">
        <v>64.470588235294116</v>
      </c>
      <c r="H53" s="57">
        <v>276000</v>
      </c>
      <c r="I53" s="45">
        <v>246000</v>
      </c>
      <c r="J53" s="61">
        <v>200000</v>
      </c>
      <c r="K53" s="45">
        <v>215000</v>
      </c>
      <c r="L53" s="45">
        <v>276000</v>
      </c>
      <c r="M53" s="101">
        <v>200000</v>
      </c>
      <c r="N53" s="45"/>
      <c r="O53" s="51">
        <v>200000</v>
      </c>
      <c r="P53" s="49">
        <f t="shared" si="7"/>
        <v>221000</v>
      </c>
      <c r="Q53" s="49"/>
      <c r="R53" s="68">
        <v>200000</v>
      </c>
    </row>
    <row r="54" spans="1:18" s="15" customFormat="1" ht="42.75" customHeight="1" x14ac:dyDescent="0.3">
      <c r="A54" s="12" t="s">
        <v>215</v>
      </c>
      <c r="B54" s="13" t="s">
        <v>216</v>
      </c>
      <c r="C54" s="14" t="s">
        <v>217</v>
      </c>
      <c r="D54" s="14" t="s">
        <v>218</v>
      </c>
      <c r="E54" s="24" t="s">
        <v>18</v>
      </c>
      <c r="F54" s="25">
        <v>2507000</v>
      </c>
      <c r="G54" s="85">
        <v>64.352941176470594</v>
      </c>
      <c r="H54" s="57">
        <v>1754000</v>
      </c>
      <c r="I54" s="45">
        <v>2231000</v>
      </c>
      <c r="J54" s="45">
        <v>1755000</v>
      </c>
      <c r="K54" s="45">
        <v>1955000</v>
      </c>
      <c r="L54" s="45">
        <v>1354000</v>
      </c>
      <c r="M54" s="97">
        <v>1604000</v>
      </c>
      <c r="N54" s="45"/>
      <c r="O54" s="49">
        <f>ROUND(F54*0.5,-3)</f>
        <v>1254000</v>
      </c>
      <c r="P54" s="49">
        <f t="shared" si="7"/>
        <v>2006000</v>
      </c>
      <c r="Q54" s="49"/>
      <c r="R54" s="66">
        <v>1755000</v>
      </c>
    </row>
    <row r="55" spans="1:18" s="15" customFormat="1" ht="42.75" customHeight="1" x14ac:dyDescent="0.3">
      <c r="A55" s="12" t="s">
        <v>219</v>
      </c>
      <c r="B55" s="13" t="s">
        <v>220</v>
      </c>
      <c r="C55" s="14" t="s">
        <v>221</v>
      </c>
      <c r="D55" s="14" t="s">
        <v>222</v>
      </c>
      <c r="E55" s="24" t="s">
        <v>13</v>
      </c>
      <c r="F55" s="25">
        <v>495000</v>
      </c>
      <c r="G55" s="85">
        <v>63.529411764705877</v>
      </c>
      <c r="H55" s="57">
        <v>346000</v>
      </c>
      <c r="I55" s="45">
        <v>441000</v>
      </c>
      <c r="J55" s="45">
        <v>347000</v>
      </c>
      <c r="K55" s="45">
        <v>386000</v>
      </c>
      <c r="L55" s="45">
        <v>310000</v>
      </c>
      <c r="M55" s="97">
        <v>317000</v>
      </c>
      <c r="N55" s="45"/>
      <c r="O55" s="49">
        <f>ROUND(F55*0.5,-3)</f>
        <v>248000</v>
      </c>
      <c r="P55" s="49">
        <f t="shared" si="7"/>
        <v>396000</v>
      </c>
      <c r="Q55" s="49"/>
      <c r="R55" s="66">
        <v>347000</v>
      </c>
    </row>
    <row r="56" spans="1:18" s="15" customFormat="1" ht="42.75" customHeight="1" x14ac:dyDescent="0.3">
      <c r="A56" s="12" t="s">
        <v>223</v>
      </c>
      <c r="B56" s="13" t="s">
        <v>224</v>
      </c>
      <c r="C56" s="14" t="s">
        <v>225</v>
      </c>
      <c r="D56" s="14" t="s">
        <v>226</v>
      </c>
      <c r="E56" s="24" t="s">
        <v>39</v>
      </c>
      <c r="F56" s="25">
        <v>485000</v>
      </c>
      <c r="G56" s="85">
        <v>64.117647058823536</v>
      </c>
      <c r="H56" s="57">
        <v>339000</v>
      </c>
      <c r="I56" s="45">
        <v>432000</v>
      </c>
      <c r="J56" s="45">
        <v>340000</v>
      </c>
      <c r="K56" s="45">
        <v>378000</v>
      </c>
      <c r="L56" s="45">
        <v>310000</v>
      </c>
      <c r="M56" s="97">
        <v>310000</v>
      </c>
      <c r="N56" s="45"/>
      <c r="O56" s="49">
        <f>ROUND(F56*0.5,-3)</f>
        <v>243000</v>
      </c>
      <c r="P56" s="49">
        <f t="shared" si="7"/>
        <v>388000</v>
      </c>
      <c r="Q56" s="49"/>
      <c r="R56" s="66">
        <v>340000</v>
      </c>
    </row>
    <row r="57" spans="1:18" s="15" customFormat="1" ht="42.75" customHeight="1" x14ac:dyDescent="0.3">
      <c r="A57" s="12" t="s">
        <v>227</v>
      </c>
      <c r="B57" s="13" t="s">
        <v>228</v>
      </c>
      <c r="C57" s="14" t="s">
        <v>229</v>
      </c>
      <c r="D57" s="14" t="s">
        <v>230</v>
      </c>
      <c r="E57" s="24" t="s">
        <v>231</v>
      </c>
      <c r="F57" s="25">
        <v>200000</v>
      </c>
      <c r="G57" s="85">
        <v>63.411764705882362</v>
      </c>
      <c r="H57" s="99">
        <v>200000</v>
      </c>
      <c r="I57" s="48">
        <v>200000</v>
      </c>
      <c r="J57" s="48">
        <v>200000</v>
      </c>
      <c r="K57" s="48">
        <v>200000</v>
      </c>
      <c r="L57" s="48">
        <v>200000</v>
      </c>
      <c r="M57" s="100">
        <v>200000</v>
      </c>
      <c r="N57" s="45"/>
      <c r="O57" s="50">
        <f>F57</f>
        <v>200000</v>
      </c>
      <c r="P57" s="50">
        <f>F57</f>
        <v>200000</v>
      </c>
      <c r="Q57" s="49"/>
      <c r="R57" s="67">
        <v>200000</v>
      </c>
    </row>
    <row r="58" spans="1:18" s="15" customFormat="1" ht="42.75" customHeight="1" x14ac:dyDescent="0.3">
      <c r="A58" s="12" t="s">
        <v>232</v>
      </c>
      <c r="B58" s="13" t="s">
        <v>233</v>
      </c>
      <c r="C58" s="14" t="s">
        <v>234</v>
      </c>
      <c r="D58" s="14" t="s">
        <v>235</v>
      </c>
      <c r="E58" s="24" t="s">
        <v>13</v>
      </c>
      <c r="F58" s="25">
        <v>564000</v>
      </c>
      <c r="G58" s="85">
        <v>63.352941176470587</v>
      </c>
      <c r="H58" s="57">
        <v>394000</v>
      </c>
      <c r="I58" s="45">
        <v>502000</v>
      </c>
      <c r="J58" s="45">
        <v>395000</v>
      </c>
      <c r="K58" s="45">
        <v>440000</v>
      </c>
      <c r="L58" s="45">
        <v>310000</v>
      </c>
      <c r="M58" s="97">
        <v>355000</v>
      </c>
      <c r="N58" s="45"/>
      <c r="O58" s="49">
        <f t="shared" ref="O58:O64" si="8">ROUND(F58*0.5,-3)</f>
        <v>282000</v>
      </c>
      <c r="P58" s="49">
        <f t="shared" ref="P58:P64" si="9">ROUND(F58*0.8,-3)</f>
        <v>451000</v>
      </c>
      <c r="Q58" s="49"/>
      <c r="R58" s="66">
        <v>395000</v>
      </c>
    </row>
    <row r="59" spans="1:18" s="15" customFormat="1" ht="42.75" customHeight="1" x14ac:dyDescent="0.3">
      <c r="A59" s="12" t="s">
        <v>236</v>
      </c>
      <c r="B59" s="13" t="s">
        <v>237</v>
      </c>
      <c r="C59" s="14" t="s">
        <v>238</v>
      </c>
      <c r="D59" s="14" t="s">
        <v>239</v>
      </c>
      <c r="E59" s="24" t="s">
        <v>158</v>
      </c>
      <c r="F59" s="25">
        <v>610000</v>
      </c>
      <c r="G59" s="85">
        <v>63</v>
      </c>
      <c r="H59" s="57">
        <v>427000</v>
      </c>
      <c r="I59" s="45">
        <v>543000</v>
      </c>
      <c r="J59" s="45">
        <v>427000</v>
      </c>
      <c r="K59" s="45">
        <v>476000</v>
      </c>
      <c r="L59" s="45">
        <v>329000</v>
      </c>
      <c r="M59" s="97">
        <v>384000</v>
      </c>
      <c r="N59" s="45"/>
      <c r="O59" s="49">
        <f t="shared" si="8"/>
        <v>305000</v>
      </c>
      <c r="P59" s="49">
        <f t="shared" si="9"/>
        <v>488000</v>
      </c>
      <c r="Q59" s="49"/>
      <c r="R59" s="66">
        <v>427000</v>
      </c>
    </row>
    <row r="60" spans="1:18" s="15" customFormat="1" ht="42.75" customHeight="1" x14ac:dyDescent="0.3">
      <c r="A60" s="12" t="s">
        <v>240</v>
      </c>
      <c r="B60" s="13" t="s">
        <v>241</v>
      </c>
      <c r="C60" s="14" t="s">
        <v>242</v>
      </c>
      <c r="D60" s="14" t="s">
        <v>243</v>
      </c>
      <c r="E60" s="24" t="s">
        <v>74</v>
      </c>
      <c r="F60" s="25">
        <v>500000</v>
      </c>
      <c r="G60" s="85">
        <v>63.352941176470587</v>
      </c>
      <c r="H60" s="57">
        <v>350000</v>
      </c>
      <c r="I60" s="45">
        <v>445000</v>
      </c>
      <c r="J60" s="45">
        <v>350000</v>
      </c>
      <c r="K60" s="45">
        <v>390000</v>
      </c>
      <c r="L60" s="45">
        <v>310000</v>
      </c>
      <c r="M60" s="97">
        <v>315000</v>
      </c>
      <c r="N60" s="45"/>
      <c r="O60" s="49">
        <f t="shared" si="8"/>
        <v>250000</v>
      </c>
      <c r="P60" s="49">
        <f t="shared" si="9"/>
        <v>400000</v>
      </c>
      <c r="Q60" s="49"/>
      <c r="R60" s="66">
        <v>350000</v>
      </c>
    </row>
    <row r="61" spans="1:18" s="15" customFormat="1" ht="42.75" customHeight="1" x14ac:dyDescent="0.3">
      <c r="A61" s="12" t="s">
        <v>244</v>
      </c>
      <c r="B61" s="13" t="s">
        <v>245</v>
      </c>
      <c r="C61" s="14" t="s">
        <v>246</v>
      </c>
      <c r="D61" s="14" t="s">
        <v>247</v>
      </c>
      <c r="E61" s="24" t="s">
        <v>248</v>
      </c>
      <c r="F61" s="25">
        <v>1228000</v>
      </c>
      <c r="G61" s="85">
        <v>63</v>
      </c>
      <c r="H61" s="57">
        <v>859000</v>
      </c>
      <c r="I61" s="45">
        <v>1093000</v>
      </c>
      <c r="J61" s="45">
        <v>860000</v>
      </c>
      <c r="K61" s="45">
        <v>958000</v>
      </c>
      <c r="L61" s="45">
        <v>663000</v>
      </c>
      <c r="M61" s="97">
        <v>774000</v>
      </c>
      <c r="N61" s="45"/>
      <c r="O61" s="49">
        <f t="shared" si="8"/>
        <v>614000</v>
      </c>
      <c r="P61" s="49">
        <f t="shared" si="9"/>
        <v>982000</v>
      </c>
      <c r="Q61" s="49"/>
      <c r="R61" s="66">
        <v>860000</v>
      </c>
    </row>
    <row r="62" spans="1:18" s="15" customFormat="1" ht="42.75" customHeight="1" x14ac:dyDescent="0.3">
      <c r="A62" s="12" t="s">
        <v>249</v>
      </c>
      <c r="B62" s="13" t="s">
        <v>250</v>
      </c>
      <c r="C62" s="14" t="s">
        <v>251</v>
      </c>
      <c r="D62" s="14" t="s">
        <v>252</v>
      </c>
      <c r="E62" s="24" t="s">
        <v>13</v>
      </c>
      <c r="F62" s="25">
        <v>500000</v>
      </c>
      <c r="G62" s="85">
        <v>62.411764705882362</v>
      </c>
      <c r="H62" s="57">
        <v>350000</v>
      </c>
      <c r="I62" s="45">
        <v>445000</v>
      </c>
      <c r="J62" s="45">
        <v>350000</v>
      </c>
      <c r="K62" s="45">
        <v>390000</v>
      </c>
      <c r="L62" s="45">
        <v>310000</v>
      </c>
      <c r="M62" s="97">
        <v>310000</v>
      </c>
      <c r="N62" s="45"/>
      <c r="O62" s="49">
        <f t="shared" si="8"/>
        <v>250000</v>
      </c>
      <c r="P62" s="49">
        <f t="shared" si="9"/>
        <v>400000</v>
      </c>
      <c r="Q62" s="49"/>
      <c r="R62" s="66">
        <v>350000</v>
      </c>
    </row>
    <row r="63" spans="1:18" s="15" customFormat="1" ht="42.75" customHeight="1" x14ac:dyDescent="0.3">
      <c r="A63" s="12" t="s">
        <v>253</v>
      </c>
      <c r="B63" s="13" t="s">
        <v>254</v>
      </c>
      <c r="C63" s="14" t="s">
        <v>255</v>
      </c>
      <c r="D63" s="14" t="s">
        <v>256</v>
      </c>
      <c r="E63" s="24" t="s">
        <v>13</v>
      </c>
      <c r="F63" s="25">
        <v>1375000</v>
      </c>
      <c r="G63" s="85">
        <v>62.235294117647058</v>
      </c>
      <c r="H63" s="57">
        <v>750000</v>
      </c>
      <c r="I63" s="45">
        <v>1224000</v>
      </c>
      <c r="J63" s="45">
        <v>963000</v>
      </c>
      <c r="K63" s="45">
        <v>1073000</v>
      </c>
      <c r="L63" s="45">
        <v>743000</v>
      </c>
      <c r="M63" s="97">
        <v>853000</v>
      </c>
      <c r="N63" s="45"/>
      <c r="O63" s="49">
        <f t="shared" si="8"/>
        <v>688000</v>
      </c>
      <c r="P63" s="49">
        <f t="shared" si="9"/>
        <v>1100000</v>
      </c>
      <c r="Q63" s="49"/>
      <c r="R63" s="66">
        <v>963000</v>
      </c>
    </row>
    <row r="64" spans="1:18" s="15" customFormat="1" ht="42.75" customHeight="1" x14ac:dyDescent="0.3">
      <c r="A64" s="12" t="s">
        <v>257</v>
      </c>
      <c r="B64" s="13" t="s">
        <v>258</v>
      </c>
      <c r="C64" s="14" t="s">
        <v>259</v>
      </c>
      <c r="D64" s="14" t="s">
        <v>260</v>
      </c>
      <c r="E64" s="24" t="s">
        <v>261</v>
      </c>
      <c r="F64" s="25">
        <v>1520000</v>
      </c>
      <c r="G64" s="85">
        <v>62.352941176470587</v>
      </c>
      <c r="H64" s="57">
        <v>1064000</v>
      </c>
      <c r="I64" s="45">
        <v>1353000</v>
      </c>
      <c r="J64" s="45">
        <v>1064000</v>
      </c>
      <c r="K64" s="45">
        <v>1186000</v>
      </c>
      <c r="L64" s="45">
        <v>821000</v>
      </c>
      <c r="M64" s="97">
        <v>942000</v>
      </c>
      <c r="N64" s="45"/>
      <c r="O64" s="49">
        <f t="shared" si="8"/>
        <v>760000</v>
      </c>
      <c r="P64" s="49">
        <f t="shared" si="9"/>
        <v>1216000</v>
      </c>
      <c r="Q64" s="49"/>
      <c r="R64" s="66">
        <v>1064000</v>
      </c>
    </row>
    <row r="65" spans="1:18" s="15" customFormat="1" ht="42.75" customHeight="1" x14ac:dyDescent="0.3">
      <c r="A65" s="12" t="s">
        <v>262</v>
      </c>
      <c r="B65" s="13" t="s">
        <v>263</v>
      </c>
      <c r="C65" s="14" t="s">
        <v>264</v>
      </c>
      <c r="D65" s="14" t="s">
        <v>265</v>
      </c>
      <c r="E65" s="24" t="s">
        <v>266</v>
      </c>
      <c r="F65" s="25">
        <v>200000</v>
      </c>
      <c r="G65" s="85">
        <v>61.705882352941167</v>
      </c>
      <c r="H65" s="102">
        <v>200000</v>
      </c>
      <c r="I65" s="47">
        <v>200000</v>
      </c>
      <c r="J65" s="47">
        <v>200000</v>
      </c>
      <c r="K65" s="47">
        <v>200000</v>
      </c>
      <c r="L65" s="47">
        <v>200000</v>
      </c>
      <c r="M65" s="103">
        <v>200000</v>
      </c>
      <c r="N65" s="45"/>
      <c r="O65" s="50">
        <f>F65</f>
        <v>200000</v>
      </c>
      <c r="P65" s="50">
        <f>F65</f>
        <v>200000</v>
      </c>
      <c r="Q65" s="49"/>
      <c r="R65" s="67">
        <v>200000</v>
      </c>
    </row>
    <row r="66" spans="1:18" s="15" customFormat="1" ht="42.75" customHeight="1" x14ac:dyDescent="0.3">
      <c r="A66" s="12" t="s">
        <v>267</v>
      </c>
      <c r="B66" s="13" t="s">
        <v>268</v>
      </c>
      <c r="C66" s="14" t="s">
        <v>269</v>
      </c>
      <c r="D66" s="14" t="s">
        <v>270</v>
      </c>
      <c r="E66" s="24" t="s">
        <v>271</v>
      </c>
      <c r="F66" s="25">
        <v>791000</v>
      </c>
      <c r="G66" s="85">
        <v>61.705882352941167</v>
      </c>
      <c r="H66" s="57">
        <v>553000</v>
      </c>
      <c r="I66" s="45">
        <v>704000</v>
      </c>
      <c r="J66" s="45">
        <v>554000</v>
      </c>
      <c r="K66" s="45">
        <v>617000</v>
      </c>
      <c r="L66" s="45">
        <v>427000</v>
      </c>
      <c r="M66" s="97">
        <v>490000</v>
      </c>
      <c r="N66" s="45"/>
      <c r="O66" s="49">
        <f>ROUND(F66*0.5,-3)</f>
        <v>396000</v>
      </c>
      <c r="P66" s="49">
        <f>ROUND(F66*0.8,-3)</f>
        <v>633000</v>
      </c>
      <c r="Q66" s="49"/>
      <c r="R66" s="66">
        <v>554000</v>
      </c>
    </row>
    <row r="67" spans="1:18" s="15" customFormat="1" ht="42.75" customHeight="1" x14ac:dyDescent="0.3">
      <c r="A67" s="12" t="s">
        <v>272</v>
      </c>
      <c r="B67" s="13" t="s">
        <v>273</v>
      </c>
      <c r="C67" s="14" t="s">
        <v>274</v>
      </c>
      <c r="D67" s="14" t="s">
        <v>275</v>
      </c>
      <c r="E67" s="24" t="s">
        <v>276</v>
      </c>
      <c r="F67" s="25">
        <v>329000</v>
      </c>
      <c r="G67" s="85">
        <v>60.8125</v>
      </c>
      <c r="H67" s="57">
        <v>230000</v>
      </c>
      <c r="I67" s="45">
        <v>293000</v>
      </c>
      <c r="J67" s="45">
        <v>230000</v>
      </c>
      <c r="K67" s="45">
        <v>257000</v>
      </c>
      <c r="L67" s="45">
        <v>310000</v>
      </c>
      <c r="M67" s="97">
        <v>201000</v>
      </c>
      <c r="N67" s="45"/>
      <c r="O67" s="51">
        <v>200000</v>
      </c>
      <c r="P67" s="49">
        <f>ROUND(F67*0.8,-3)</f>
        <v>263000</v>
      </c>
      <c r="Q67" s="49"/>
      <c r="R67" s="66">
        <v>230000</v>
      </c>
    </row>
    <row r="68" spans="1:18" s="15" customFormat="1" ht="42.75" customHeight="1" x14ac:dyDescent="0.3">
      <c r="A68" s="12" t="s">
        <v>277</v>
      </c>
      <c r="B68" s="13" t="s">
        <v>278</v>
      </c>
      <c r="C68" s="14" t="s">
        <v>279</v>
      </c>
      <c r="D68" s="14" t="s">
        <v>280</v>
      </c>
      <c r="E68" s="24" t="s">
        <v>281</v>
      </c>
      <c r="F68" s="25">
        <v>1235000</v>
      </c>
      <c r="G68" s="85">
        <v>61</v>
      </c>
      <c r="H68" s="57">
        <v>864000</v>
      </c>
      <c r="I68" s="45">
        <v>1099000</v>
      </c>
      <c r="J68" s="45">
        <v>865000</v>
      </c>
      <c r="K68" s="45">
        <v>963000</v>
      </c>
      <c r="L68" s="45">
        <v>667000</v>
      </c>
      <c r="M68" s="97">
        <v>753000</v>
      </c>
      <c r="N68" s="45"/>
      <c r="O68" s="49">
        <f>ROUND(F68*0.5,-3)</f>
        <v>618000</v>
      </c>
      <c r="P68" s="49">
        <f>ROUND(F68*0.8,-3)</f>
        <v>988000</v>
      </c>
      <c r="Q68" s="49"/>
      <c r="R68" s="66">
        <v>865000</v>
      </c>
    </row>
    <row r="69" spans="1:18" s="15" customFormat="1" ht="42.75" customHeight="1" x14ac:dyDescent="0.3">
      <c r="A69" s="12" t="s">
        <v>282</v>
      </c>
      <c r="B69" s="13" t="s">
        <v>283</v>
      </c>
      <c r="C69" s="14" t="s">
        <v>284</v>
      </c>
      <c r="D69" s="14" t="s">
        <v>285</v>
      </c>
      <c r="E69" s="24" t="s">
        <v>266</v>
      </c>
      <c r="F69" s="25">
        <v>347000</v>
      </c>
      <c r="G69" s="85">
        <v>60.941176470588232</v>
      </c>
      <c r="H69" s="57">
        <v>242000</v>
      </c>
      <c r="I69" s="45">
        <v>309000</v>
      </c>
      <c r="J69" s="45">
        <v>243000</v>
      </c>
      <c r="K69" s="45">
        <v>271000</v>
      </c>
      <c r="L69" s="45">
        <v>310000</v>
      </c>
      <c r="M69" s="97">
        <v>212000</v>
      </c>
      <c r="N69" s="45"/>
      <c r="O69" s="51">
        <v>200000</v>
      </c>
      <c r="P69" s="49">
        <f>ROUND(F69*0.8,-3)</f>
        <v>278000</v>
      </c>
      <c r="Q69" s="49"/>
      <c r="R69" s="66">
        <v>243000</v>
      </c>
    </row>
    <row r="70" spans="1:18" s="15" customFormat="1" ht="42.75" customHeight="1" x14ac:dyDescent="0.3">
      <c r="A70" s="12" t="s">
        <v>286</v>
      </c>
      <c r="B70" s="13" t="s">
        <v>287</v>
      </c>
      <c r="C70" s="14" t="s">
        <v>288</v>
      </c>
      <c r="D70" s="14" t="s">
        <v>289</v>
      </c>
      <c r="E70" s="24" t="s">
        <v>145</v>
      </c>
      <c r="F70" s="25">
        <v>199000</v>
      </c>
      <c r="G70" s="85">
        <v>61.294117647058833</v>
      </c>
      <c r="H70" s="99">
        <v>199000</v>
      </c>
      <c r="I70" s="48">
        <v>199000</v>
      </c>
      <c r="J70" s="48">
        <v>199000</v>
      </c>
      <c r="K70" s="48">
        <v>199000</v>
      </c>
      <c r="L70" s="48">
        <v>199000</v>
      </c>
      <c r="M70" s="100">
        <v>199000</v>
      </c>
      <c r="N70" s="45"/>
      <c r="O70" s="50">
        <f>F70</f>
        <v>199000</v>
      </c>
      <c r="P70" s="50">
        <f>F70</f>
        <v>199000</v>
      </c>
      <c r="Q70" s="49"/>
      <c r="R70" s="67">
        <v>199000</v>
      </c>
    </row>
    <row r="71" spans="1:18" s="15" customFormat="1" ht="42.75" customHeight="1" x14ac:dyDescent="0.3">
      <c r="A71" s="12" t="s">
        <v>290</v>
      </c>
      <c r="B71" s="13" t="s">
        <v>291</v>
      </c>
      <c r="C71" s="14" t="s">
        <v>292</v>
      </c>
      <c r="D71" s="14" t="s">
        <v>293</v>
      </c>
      <c r="E71" s="24" t="s">
        <v>13</v>
      </c>
      <c r="F71" s="25">
        <v>791000</v>
      </c>
      <c r="G71" s="85">
        <v>61.117647058823529</v>
      </c>
      <c r="H71" s="57">
        <v>553000</v>
      </c>
      <c r="I71" s="45">
        <v>704000</v>
      </c>
      <c r="J71" s="45">
        <v>554000</v>
      </c>
      <c r="K71" s="45">
        <v>617000</v>
      </c>
      <c r="L71" s="45">
        <v>427000</v>
      </c>
      <c r="M71" s="97">
        <v>483000</v>
      </c>
      <c r="N71" s="45"/>
      <c r="O71" s="49">
        <f>ROUND(F71*0.5,-3)</f>
        <v>396000</v>
      </c>
      <c r="P71" s="49">
        <f>ROUND(F71*0.8,-3)</f>
        <v>633000</v>
      </c>
      <c r="Q71" s="49"/>
      <c r="R71" s="66">
        <v>554000</v>
      </c>
    </row>
    <row r="72" spans="1:18" s="15" customFormat="1" ht="42.75" customHeight="1" x14ac:dyDescent="0.3">
      <c r="A72" s="12" t="s">
        <v>294</v>
      </c>
      <c r="B72" s="13" t="s">
        <v>295</v>
      </c>
      <c r="C72" s="14" t="s">
        <v>296</v>
      </c>
      <c r="D72" s="14" t="s">
        <v>297</v>
      </c>
      <c r="E72" s="24" t="s">
        <v>158</v>
      </c>
      <c r="F72" s="25">
        <v>286000</v>
      </c>
      <c r="G72" s="85">
        <v>60.5625</v>
      </c>
      <c r="H72" s="57">
        <v>286000</v>
      </c>
      <c r="I72" s="45">
        <v>255000</v>
      </c>
      <c r="J72" s="61">
        <v>200000</v>
      </c>
      <c r="K72" s="45">
        <v>223000</v>
      </c>
      <c r="L72" s="45">
        <v>286000</v>
      </c>
      <c r="M72" s="101">
        <v>200000</v>
      </c>
      <c r="N72" s="45"/>
      <c r="O72" s="51">
        <v>200000</v>
      </c>
      <c r="P72" s="49">
        <f>ROUND(F72*0.8,-3)</f>
        <v>229000</v>
      </c>
      <c r="Q72" s="49"/>
      <c r="R72" s="66">
        <v>200000</v>
      </c>
    </row>
    <row r="73" spans="1:18" s="15" customFormat="1" ht="42.75" customHeight="1" x14ac:dyDescent="0.3">
      <c r="A73" s="12" t="s">
        <v>298</v>
      </c>
      <c r="B73" s="13" t="s">
        <v>299</v>
      </c>
      <c r="C73" s="14" t="s">
        <v>300</v>
      </c>
      <c r="D73" s="14" t="s">
        <v>301</v>
      </c>
      <c r="E73" s="24" t="s">
        <v>13</v>
      </c>
      <c r="F73" s="25">
        <v>123000</v>
      </c>
      <c r="G73" s="85">
        <v>60.823529411764703</v>
      </c>
      <c r="H73" s="102">
        <v>123000</v>
      </c>
      <c r="I73" s="47">
        <v>123000</v>
      </c>
      <c r="J73" s="47">
        <v>123000</v>
      </c>
      <c r="K73" s="47">
        <v>123000</v>
      </c>
      <c r="L73" s="47">
        <v>123000</v>
      </c>
      <c r="M73" s="103">
        <v>123000</v>
      </c>
      <c r="N73" s="45"/>
      <c r="O73" s="50">
        <f>F73</f>
        <v>123000</v>
      </c>
      <c r="P73" s="50">
        <f>F73</f>
        <v>123000</v>
      </c>
      <c r="Q73" s="49"/>
      <c r="R73" s="67">
        <v>123000</v>
      </c>
    </row>
    <row r="74" spans="1:18" s="15" customFormat="1" ht="42.75" customHeight="1" x14ac:dyDescent="0.3">
      <c r="A74" s="12" t="s">
        <v>302</v>
      </c>
      <c r="B74" s="13" t="s">
        <v>303</v>
      </c>
      <c r="C74" s="14" t="s">
        <v>304</v>
      </c>
      <c r="D74" s="14" t="s">
        <v>305</v>
      </c>
      <c r="E74" s="24" t="s">
        <v>13</v>
      </c>
      <c r="F74" s="25">
        <v>859000</v>
      </c>
      <c r="G74" s="85">
        <v>60.235294117647058</v>
      </c>
      <c r="H74" s="57">
        <v>601000</v>
      </c>
      <c r="I74" s="45">
        <v>765000</v>
      </c>
      <c r="J74" s="45">
        <v>601000</v>
      </c>
      <c r="K74" s="45">
        <v>670000</v>
      </c>
      <c r="L74" s="45">
        <v>464000</v>
      </c>
      <c r="M74" s="97">
        <v>515000</v>
      </c>
      <c r="N74" s="45"/>
      <c r="O74" s="49">
        <f>ROUND(F74*0.5,-3)</f>
        <v>430000</v>
      </c>
      <c r="P74" s="49">
        <f>ROUND(F74*0.8,-3)</f>
        <v>687000</v>
      </c>
      <c r="Q74" s="49"/>
      <c r="R74" s="66">
        <v>601000</v>
      </c>
    </row>
    <row r="75" spans="1:18" s="15" customFormat="1" ht="42.75" customHeight="1" x14ac:dyDescent="0.3">
      <c r="A75" s="12" t="s">
        <v>306</v>
      </c>
      <c r="B75" s="13" t="s">
        <v>307</v>
      </c>
      <c r="C75" s="14" t="s">
        <v>308</v>
      </c>
      <c r="D75" s="14" t="s">
        <v>309</v>
      </c>
      <c r="E75" s="24" t="s">
        <v>158</v>
      </c>
      <c r="F75" s="25">
        <v>2000000</v>
      </c>
      <c r="G75" s="85">
        <v>60</v>
      </c>
      <c r="H75" s="57">
        <v>1400000</v>
      </c>
      <c r="I75" s="45">
        <v>1780000</v>
      </c>
      <c r="J75" s="45">
        <v>1400000</v>
      </c>
      <c r="K75" s="45">
        <v>1560000</v>
      </c>
      <c r="L75" s="45">
        <v>1080000</v>
      </c>
      <c r="M75" s="97">
        <v>1200000</v>
      </c>
      <c r="N75" s="45"/>
      <c r="O75" s="49">
        <f>ROUND(F75*0.5,-3)</f>
        <v>1000000</v>
      </c>
      <c r="P75" s="49">
        <f>ROUND(F75*0.8,-3)</f>
        <v>1600000</v>
      </c>
      <c r="Q75" s="49"/>
      <c r="R75" s="66">
        <v>1400000</v>
      </c>
    </row>
    <row r="76" spans="1:18" s="15" customFormat="1" ht="42.75" customHeight="1" x14ac:dyDescent="0.3">
      <c r="A76" s="12" t="s">
        <v>310</v>
      </c>
      <c r="B76" s="13" t="s">
        <v>311</v>
      </c>
      <c r="C76" s="14" t="s">
        <v>312</v>
      </c>
      <c r="D76" s="14" t="s">
        <v>313</v>
      </c>
      <c r="E76" s="24" t="s">
        <v>39</v>
      </c>
      <c r="F76" s="25">
        <v>2000000</v>
      </c>
      <c r="G76" s="85">
        <v>60.294117647058833</v>
      </c>
      <c r="H76" s="57">
        <v>1000000</v>
      </c>
      <c r="I76" s="45">
        <v>1780000</v>
      </c>
      <c r="J76" s="45">
        <v>1400000</v>
      </c>
      <c r="K76" s="45">
        <v>1560000</v>
      </c>
      <c r="L76" s="45">
        <v>1080000</v>
      </c>
      <c r="M76" s="97">
        <v>1200000</v>
      </c>
      <c r="N76" s="45"/>
      <c r="O76" s="49">
        <f>ROUND(F76*0.5,-3)</f>
        <v>1000000</v>
      </c>
      <c r="P76" s="49">
        <f>ROUND(F76*0.8,-3)</f>
        <v>1600000</v>
      </c>
      <c r="Q76" s="49"/>
      <c r="R76" s="66">
        <v>1400000</v>
      </c>
    </row>
    <row r="77" spans="1:18" s="15" customFormat="1" ht="42.75" customHeight="1" x14ac:dyDescent="0.3">
      <c r="A77" s="12" t="s">
        <v>314</v>
      </c>
      <c r="B77" s="13" t="s">
        <v>315</v>
      </c>
      <c r="C77" s="14" t="s">
        <v>316</v>
      </c>
      <c r="D77" s="14" t="s">
        <v>317</v>
      </c>
      <c r="E77" s="24" t="s">
        <v>13</v>
      </c>
      <c r="F77" s="25">
        <v>593000</v>
      </c>
      <c r="G77" s="85">
        <v>59.588235294117638</v>
      </c>
      <c r="H77" s="57">
        <v>415000</v>
      </c>
      <c r="I77" s="45">
        <v>528000</v>
      </c>
      <c r="J77" s="45">
        <v>415000</v>
      </c>
      <c r="K77" s="45">
        <v>463000</v>
      </c>
      <c r="L77" s="45">
        <v>320000</v>
      </c>
      <c r="M77" s="97">
        <v>356000</v>
      </c>
      <c r="N77" s="45"/>
      <c r="O77" s="49">
        <f>ROUND(F77*0.5,-3)</f>
        <v>297000</v>
      </c>
      <c r="P77" s="49">
        <f>ROUND(F77*0.8,-3)</f>
        <v>474000</v>
      </c>
      <c r="Q77" s="49"/>
      <c r="R77" s="66">
        <v>415000</v>
      </c>
    </row>
    <row r="78" spans="1:18" s="15" customFormat="1" ht="42.75" customHeight="1" x14ac:dyDescent="0.3">
      <c r="A78" s="12" t="s">
        <v>318</v>
      </c>
      <c r="B78" s="13" t="s">
        <v>319</v>
      </c>
      <c r="C78" s="14" t="s">
        <v>320</v>
      </c>
      <c r="D78" s="14" t="s">
        <v>321</v>
      </c>
      <c r="E78" s="24" t="s">
        <v>13</v>
      </c>
      <c r="F78" s="25">
        <v>298000</v>
      </c>
      <c r="G78" s="85">
        <v>60.176470588235297</v>
      </c>
      <c r="H78" s="57">
        <v>298000</v>
      </c>
      <c r="I78" s="45">
        <v>265000</v>
      </c>
      <c r="J78" s="45">
        <v>209000</v>
      </c>
      <c r="K78" s="45">
        <v>232000</v>
      </c>
      <c r="L78" s="45">
        <v>298000</v>
      </c>
      <c r="M78" s="101">
        <v>200000</v>
      </c>
      <c r="N78" s="45"/>
      <c r="O78" s="51">
        <v>200000</v>
      </c>
      <c r="P78" s="49">
        <f>ROUND(F78*0.8,-3)</f>
        <v>238000</v>
      </c>
      <c r="Q78" s="49"/>
      <c r="R78" s="66">
        <v>209000</v>
      </c>
    </row>
    <row r="79" spans="1:18" s="15" customFormat="1" ht="42.75" customHeight="1" x14ac:dyDescent="0.3">
      <c r="A79" s="12" t="s">
        <v>322</v>
      </c>
      <c r="B79" s="13" t="s">
        <v>323</v>
      </c>
      <c r="C79" s="14" t="s">
        <v>324</v>
      </c>
      <c r="D79" s="14" t="s">
        <v>325</v>
      </c>
      <c r="E79" s="24" t="s">
        <v>18</v>
      </c>
      <c r="F79" s="25">
        <v>2362000</v>
      </c>
      <c r="G79" s="86">
        <v>59</v>
      </c>
      <c r="H79" s="57">
        <v>1653000</v>
      </c>
      <c r="I79" s="45"/>
      <c r="J79" s="45">
        <v>1299000</v>
      </c>
      <c r="K79" s="45"/>
      <c r="L79" s="45">
        <v>1275000</v>
      </c>
      <c r="M79" s="97">
        <v>1394000</v>
      </c>
      <c r="N79" s="45"/>
      <c r="O79" s="49">
        <f>ROUND(F79*0.5,-3)</f>
        <v>1181000</v>
      </c>
      <c r="P79" s="52"/>
      <c r="Q79" s="49"/>
      <c r="R79" s="55">
        <v>1181000</v>
      </c>
    </row>
    <row r="80" spans="1:18" s="15" customFormat="1" ht="42.75" customHeight="1" x14ac:dyDescent="0.3">
      <c r="A80" s="12" t="s">
        <v>326</v>
      </c>
      <c r="B80" s="13" t="s">
        <v>327</v>
      </c>
      <c r="C80" s="14" t="s">
        <v>328</v>
      </c>
      <c r="D80" s="14" t="s">
        <v>329</v>
      </c>
      <c r="E80" s="24" t="s">
        <v>13</v>
      </c>
      <c r="F80" s="25">
        <v>220000</v>
      </c>
      <c r="G80" s="86">
        <v>59.176470588235297</v>
      </c>
      <c r="H80" s="57">
        <v>220000</v>
      </c>
      <c r="I80" s="45"/>
      <c r="J80" s="61">
        <v>200000</v>
      </c>
      <c r="K80" s="45"/>
      <c r="L80" s="45">
        <v>220000</v>
      </c>
      <c r="M80" s="101">
        <v>200000</v>
      </c>
      <c r="N80" s="45"/>
      <c r="O80" s="51">
        <v>200000</v>
      </c>
      <c r="P80" s="52"/>
      <c r="Q80" s="49"/>
      <c r="R80" s="63">
        <v>200000</v>
      </c>
    </row>
    <row r="81" spans="1:18" s="15" customFormat="1" ht="42.75" customHeight="1" x14ac:dyDescent="0.3">
      <c r="A81" s="12" t="s">
        <v>330</v>
      </c>
      <c r="B81" s="13" t="s">
        <v>331</v>
      </c>
      <c r="C81" s="14" t="s">
        <v>332</v>
      </c>
      <c r="D81" s="14" t="s">
        <v>333</v>
      </c>
      <c r="E81" s="24" t="s">
        <v>39</v>
      </c>
      <c r="F81" s="25">
        <v>198000</v>
      </c>
      <c r="G81" s="86">
        <v>59.176470588235297</v>
      </c>
      <c r="H81" s="54">
        <v>198000</v>
      </c>
      <c r="I81" s="26"/>
      <c r="J81" s="26">
        <v>198000</v>
      </c>
      <c r="K81" s="26"/>
      <c r="L81" s="26">
        <v>198000</v>
      </c>
      <c r="M81" s="96">
        <v>198000</v>
      </c>
      <c r="N81" s="45"/>
      <c r="O81" s="50">
        <f>F81</f>
        <v>198000</v>
      </c>
      <c r="P81" s="52"/>
      <c r="Q81" s="49"/>
      <c r="R81" s="56">
        <v>198000</v>
      </c>
    </row>
    <row r="82" spans="1:18" s="15" customFormat="1" ht="42.75" customHeight="1" x14ac:dyDescent="0.3">
      <c r="A82" s="12" t="s">
        <v>334</v>
      </c>
      <c r="B82" s="13" t="s">
        <v>335</v>
      </c>
      <c r="C82" s="14" t="s">
        <v>336</v>
      </c>
      <c r="D82" s="14" t="s">
        <v>337</v>
      </c>
      <c r="E82" s="24" t="s">
        <v>13</v>
      </c>
      <c r="F82" s="25">
        <v>800000</v>
      </c>
      <c r="G82" s="86">
        <v>58.647058823529413</v>
      </c>
      <c r="H82" s="54">
        <v>560000</v>
      </c>
      <c r="I82" s="26"/>
      <c r="J82" s="26">
        <v>440000</v>
      </c>
      <c r="K82" s="26"/>
      <c r="L82" s="26">
        <v>432000</v>
      </c>
      <c r="M82" s="96">
        <v>472000</v>
      </c>
      <c r="N82" s="45"/>
      <c r="O82" s="49">
        <f>ROUND(F82*0.5,-3)</f>
        <v>400000</v>
      </c>
      <c r="P82" s="52"/>
      <c r="Q82" s="49"/>
      <c r="R82" s="55">
        <v>400000</v>
      </c>
    </row>
    <row r="83" spans="1:18" s="15" customFormat="1" ht="42.75" customHeight="1" x14ac:dyDescent="0.3">
      <c r="A83" s="12" t="s">
        <v>338</v>
      </c>
      <c r="B83" s="13" t="s">
        <v>339</v>
      </c>
      <c r="C83" s="14" t="s">
        <v>340</v>
      </c>
      <c r="D83" s="14" t="s">
        <v>341</v>
      </c>
      <c r="E83" s="24" t="s">
        <v>39</v>
      </c>
      <c r="F83" s="25">
        <v>375000</v>
      </c>
      <c r="G83" s="86">
        <v>58.529411764705877</v>
      </c>
      <c r="H83" s="54">
        <v>262000</v>
      </c>
      <c r="I83" s="26"/>
      <c r="J83" s="26">
        <v>206000</v>
      </c>
      <c r="K83" s="26"/>
      <c r="L83" s="26">
        <v>310000</v>
      </c>
      <c r="M83" s="96">
        <v>221000</v>
      </c>
      <c r="N83" s="45"/>
      <c r="O83" s="51">
        <v>200000</v>
      </c>
      <c r="P83" s="52"/>
      <c r="Q83" s="49"/>
      <c r="R83" s="63">
        <v>200000</v>
      </c>
    </row>
    <row r="84" spans="1:18" s="15" customFormat="1" ht="42.75" customHeight="1" x14ac:dyDescent="0.3">
      <c r="A84" s="12" t="s">
        <v>342</v>
      </c>
      <c r="B84" s="13" t="s">
        <v>343</v>
      </c>
      <c r="C84" s="14" t="s">
        <v>344</v>
      </c>
      <c r="D84" s="14" t="s">
        <v>345</v>
      </c>
      <c r="E84" s="24" t="s">
        <v>13</v>
      </c>
      <c r="F84" s="25">
        <v>1088000</v>
      </c>
      <c r="G84" s="86">
        <v>58.058823529411768</v>
      </c>
      <c r="H84" s="54">
        <v>500000</v>
      </c>
      <c r="I84" s="26"/>
      <c r="J84" s="26">
        <v>598000</v>
      </c>
      <c r="K84" s="26"/>
      <c r="L84" s="26">
        <v>588000</v>
      </c>
      <c r="M84" s="96">
        <v>631000</v>
      </c>
      <c r="N84" s="45"/>
      <c r="O84" s="49">
        <f>ROUND(F84*0.5,-3)</f>
        <v>544000</v>
      </c>
      <c r="P84" s="52"/>
      <c r="Q84" s="49"/>
      <c r="R84" s="55">
        <v>544000</v>
      </c>
    </row>
    <row r="85" spans="1:18" s="15" customFormat="1" ht="42.75" customHeight="1" x14ac:dyDescent="0.3">
      <c r="A85" s="12" t="s">
        <v>346</v>
      </c>
      <c r="B85" s="13" t="s">
        <v>347</v>
      </c>
      <c r="C85" s="14" t="s">
        <v>348</v>
      </c>
      <c r="D85" s="14" t="s">
        <v>349</v>
      </c>
      <c r="E85" s="24" t="s">
        <v>350</v>
      </c>
      <c r="F85" s="25">
        <v>835000</v>
      </c>
      <c r="G85" s="86">
        <v>57.117647058823529</v>
      </c>
      <c r="H85" s="54">
        <v>584000</v>
      </c>
      <c r="I85" s="26"/>
      <c r="J85" s="26">
        <v>459000</v>
      </c>
      <c r="K85" s="26"/>
      <c r="L85" s="26">
        <v>451000</v>
      </c>
      <c r="M85" s="96">
        <v>476000</v>
      </c>
      <c r="N85" s="45"/>
      <c r="O85" s="49">
        <f>ROUND(F85*0.5,-3)</f>
        <v>418000</v>
      </c>
      <c r="P85" s="52"/>
      <c r="Q85" s="49"/>
      <c r="R85" s="55">
        <v>418000</v>
      </c>
    </row>
    <row r="86" spans="1:18" s="15" customFormat="1" ht="42.75" customHeight="1" x14ac:dyDescent="0.3">
      <c r="A86" s="12" t="s">
        <v>351</v>
      </c>
      <c r="B86" s="13" t="s">
        <v>352</v>
      </c>
      <c r="C86" s="14" t="s">
        <v>353</v>
      </c>
      <c r="D86" s="14" t="s">
        <v>354</v>
      </c>
      <c r="E86" s="24" t="s">
        <v>39</v>
      </c>
      <c r="F86" s="25">
        <v>1275000</v>
      </c>
      <c r="G86" s="86">
        <v>57.058823529411768</v>
      </c>
      <c r="H86" s="54">
        <v>892000</v>
      </c>
      <c r="I86" s="26"/>
      <c r="J86" s="26">
        <v>701000</v>
      </c>
      <c r="K86" s="26"/>
      <c r="L86" s="26">
        <v>689000</v>
      </c>
      <c r="M86" s="96">
        <v>727000</v>
      </c>
      <c r="N86" s="45"/>
      <c r="O86" s="49">
        <f>ROUND(F86*0.5,-3)</f>
        <v>638000</v>
      </c>
      <c r="P86" s="52"/>
      <c r="Q86" s="49"/>
      <c r="R86" s="55">
        <v>638000</v>
      </c>
    </row>
    <row r="87" spans="1:18" s="15" customFormat="1" ht="42.75" customHeight="1" x14ac:dyDescent="0.3">
      <c r="A87" s="12" t="s">
        <v>355</v>
      </c>
      <c r="B87" s="13" t="s">
        <v>356</v>
      </c>
      <c r="C87" s="14" t="s">
        <v>357</v>
      </c>
      <c r="D87" s="14" t="s">
        <v>358</v>
      </c>
      <c r="E87" s="24" t="s">
        <v>18</v>
      </c>
      <c r="F87" s="25">
        <v>170000</v>
      </c>
      <c r="G87" s="86">
        <v>57.0625</v>
      </c>
      <c r="H87" s="104">
        <v>170000</v>
      </c>
      <c r="I87" s="26"/>
      <c r="J87" s="60">
        <v>170000</v>
      </c>
      <c r="K87" s="26"/>
      <c r="L87" s="60">
        <v>170000</v>
      </c>
      <c r="M87" s="105">
        <v>170000</v>
      </c>
      <c r="N87" s="45"/>
      <c r="O87" s="50">
        <f>F87</f>
        <v>170000</v>
      </c>
      <c r="P87" s="52"/>
      <c r="Q87" s="49"/>
      <c r="R87" s="56">
        <v>170000</v>
      </c>
    </row>
    <row r="88" spans="1:18" s="15" customFormat="1" ht="42.75" customHeight="1" x14ac:dyDescent="0.3">
      <c r="A88" s="12" t="s">
        <v>359</v>
      </c>
      <c r="B88" s="13" t="s">
        <v>360</v>
      </c>
      <c r="C88" s="14" t="s">
        <v>361</v>
      </c>
      <c r="D88" s="14" t="s">
        <v>362</v>
      </c>
      <c r="E88" s="24" t="s">
        <v>18</v>
      </c>
      <c r="F88" s="25">
        <v>200000</v>
      </c>
      <c r="G88" s="86">
        <v>56.117647058823529</v>
      </c>
      <c r="H88" s="104">
        <v>200000</v>
      </c>
      <c r="I88" s="26"/>
      <c r="J88" s="60">
        <v>200000</v>
      </c>
      <c r="K88" s="26"/>
      <c r="L88" s="60">
        <v>200000</v>
      </c>
      <c r="M88" s="105">
        <v>200000</v>
      </c>
      <c r="N88" s="45"/>
      <c r="O88" s="50">
        <f>F88</f>
        <v>200000</v>
      </c>
      <c r="P88" s="52"/>
      <c r="Q88" s="49"/>
      <c r="R88" s="56">
        <v>200000</v>
      </c>
    </row>
    <row r="89" spans="1:18" s="15" customFormat="1" ht="42.75" customHeight="1" x14ac:dyDescent="0.3">
      <c r="A89" s="12" t="s">
        <v>363</v>
      </c>
      <c r="B89" s="13" t="s">
        <v>364</v>
      </c>
      <c r="C89" s="14" t="s">
        <v>365</v>
      </c>
      <c r="D89" s="14" t="s">
        <v>366</v>
      </c>
      <c r="E89" s="24" t="s">
        <v>13</v>
      </c>
      <c r="F89" s="25">
        <v>499000</v>
      </c>
      <c r="G89" s="86">
        <v>56</v>
      </c>
      <c r="H89" s="54">
        <v>349000</v>
      </c>
      <c r="I89" s="26"/>
      <c r="J89" s="26">
        <v>274000</v>
      </c>
      <c r="K89" s="26"/>
      <c r="L89" s="26">
        <v>310000</v>
      </c>
      <c r="M89" s="96">
        <v>279000</v>
      </c>
      <c r="N89" s="45"/>
      <c r="O89" s="49">
        <f>ROUND(F89*0.5,-3)</f>
        <v>250000</v>
      </c>
      <c r="P89" s="52"/>
      <c r="Q89" s="49"/>
      <c r="R89" s="55">
        <v>250000</v>
      </c>
    </row>
    <row r="90" spans="1:18" s="15" customFormat="1" ht="42.75" customHeight="1" x14ac:dyDescent="0.3">
      <c r="A90" s="12" t="s">
        <v>367</v>
      </c>
      <c r="B90" s="13" t="s">
        <v>368</v>
      </c>
      <c r="C90" s="14" t="s">
        <v>369</v>
      </c>
      <c r="D90" s="14" t="s">
        <v>370</v>
      </c>
      <c r="E90" s="24" t="s">
        <v>158</v>
      </c>
      <c r="F90" s="25">
        <v>198000</v>
      </c>
      <c r="G90" s="86">
        <v>56.25</v>
      </c>
      <c r="H90" s="104">
        <v>198000</v>
      </c>
      <c r="I90" s="26"/>
      <c r="J90" s="60">
        <v>198000</v>
      </c>
      <c r="K90" s="26"/>
      <c r="L90" s="60">
        <v>198000</v>
      </c>
      <c r="M90" s="105">
        <v>198000</v>
      </c>
      <c r="N90" s="45"/>
      <c r="O90" s="50">
        <f>F90</f>
        <v>198000</v>
      </c>
      <c r="P90" s="52"/>
      <c r="Q90" s="49"/>
      <c r="R90" s="56">
        <v>198000</v>
      </c>
    </row>
    <row r="91" spans="1:18" s="15" customFormat="1" ht="42.75" customHeight="1" x14ac:dyDescent="0.3">
      <c r="A91" s="12" t="s">
        <v>371</v>
      </c>
      <c r="B91" s="13" t="s">
        <v>372</v>
      </c>
      <c r="C91" s="14" t="s">
        <v>373</v>
      </c>
      <c r="D91" s="14" t="s">
        <v>374</v>
      </c>
      <c r="E91" s="24" t="s">
        <v>39</v>
      </c>
      <c r="F91" s="25">
        <v>278000</v>
      </c>
      <c r="G91" s="86">
        <v>54.588235294117638</v>
      </c>
      <c r="H91" s="54">
        <v>278000</v>
      </c>
      <c r="I91" s="26"/>
      <c r="J91" s="62">
        <v>200000</v>
      </c>
      <c r="K91" s="26"/>
      <c r="L91" s="26"/>
      <c r="M91" s="106">
        <v>200000</v>
      </c>
      <c r="N91" s="53"/>
      <c r="O91" s="51">
        <v>200000</v>
      </c>
      <c r="P91" s="52"/>
      <c r="Q91" s="49"/>
      <c r="R91" s="63">
        <v>200000</v>
      </c>
    </row>
    <row r="92" spans="1:18" s="15" customFormat="1" ht="42.75" customHeight="1" x14ac:dyDescent="0.3">
      <c r="A92" s="12" t="s">
        <v>375</v>
      </c>
      <c r="B92" s="13" t="s">
        <v>376</v>
      </c>
      <c r="C92" s="14" t="s">
        <v>377</v>
      </c>
      <c r="D92" s="14" t="s">
        <v>378</v>
      </c>
      <c r="E92" s="24" t="s">
        <v>39</v>
      </c>
      <c r="F92" s="25">
        <v>3000000</v>
      </c>
      <c r="G92" s="86">
        <v>55.294117647058833</v>
      </c>
      <c r="H92" s="54">
        <v>2100000</v>
      </c>
      <c r="I92" s="26"/>
      <c r="J92" s="26">
        <v>1650000</v>
      </c>
      <c r="K92" s="26"/>
      <c r="L92" s="107"/>
      <c r="M92" s="96">
        <v>1650000</v>
      </c>
      <c r="N92" s="53"/>
      <c r="O92" s="49">
        <f>ROUND(F92*0.5,-3)</f>
        <v>1500000</v>
      </c>
      <c r="P92" s="52"/>
      <c r="Q92" s="49"/>
      <c r="R92" s="55">
        <v>1500000</v>
      </c>
    </row>
    <row r="93" spans="1:18" s="15" customFormat="1" ht="42.75" customHeight="1" x14ac:dyDescent="0.3">
      <c r="A93" s="12" t="s">
        <v>379</v>
      </c>
      <c r="B93" s="13" t="s">
        <v>380</v>
      </c>
      <c r="C93" s="14" t="s">
        <v>381</v>
      </c>
      <c r="D93" s="14" t="s">
        <v>382</v>
      </c>
      <c r="E93" s="24" t="s">
        <v>13</v>
      </c>
      <c r="F93" s="25">
        <v>4993000</v>
      </c>
      <c r="G93" s="86">
        <v>54.176470588235297</v>
      </c>
      <c r="H93" s="54">
        <v>2000000</v>
      </c>
      <c r="I93" s="26"/>
      <c r="J93" s="26">
        <v>2646000</v>
      </c>
      <c r="K93" s="26"/>
      <c r="L93" s="107"/>
      <c r="M93" s="96">
        <v>1500000</v>
      </c>
      <c r="N93" s="53"/>
      <c r="O93" s="49">
        <f>ROUND(F93*0.5,-3)</f>
        <v>2497000</v>
      </c>
      <c r="P93" s="52"/>
      <c r="Q93" s="49"/>
      <c r="R93" s="55">
        <v>2497000</v>
      </c>
    </row>
    <row r="94" spans="1:18" s="15" customFormat="1" ht="42.75" customHeight="1" x14ac:dyDescent="0.3">
      <c r="A94" s="12" t="s">
        <v>383</v>
      </c>
      <c r="B94" s="13" t="s">
        <v>384</v>
      </c>
      <c r="C94" s="14" t="s">
        <v>385</v>
      </c>
      <c r="D94" s="14" t="s">
        <v>297</v>
      </c>
      <c r="E94" s="24" t="s">
        <v>158</v>
      </c>
      <c r="F94" s="25">
        <v>175000</v>
      </c>
      <c r="G94" s="86">
        <v>53.75</v>
      </c>
      <c r="H94" s="104">
        <v>175000</v>
      </c>
      <c r="I94" s="26"/>
      <c r="J94" s="60">
        <v>175000</v>
      </c>
      <c r="K94" s="26"/>
      <c r="L94" s="107"/>
      <c r="M94" s="105">
        <v>175000</v>
      </c>
      <c r="N94" s="53"/>
      <c r="O94" s="50">
        <f>F94</f>
        <v>175000</v>
      </c>
      <c r="P94" s="52"/>
      <c r="Q94" s="49"/>
      <c r="R94" s="56">
        <v>175000</v>
      </c>
    </row>
    <row r="95" spans="1:18" s="15" customFormat="1" ht="42.75" customHeight="1" x14ac:dyDescent="0.3">
      <c r="A95" s="12" t="s">
        <v>386</v>
      </c>
      <c r="B95" s="13" t="s">
        <v>387</v>
      </c>
      <c r="C95" s="14" t="s">
        <v>388</v>
      </c>
      <c r="D95" s="14" t="s">
        <v>389</v>
      </c>
      <c r="E95" s="24" t="s">
        <v>13</v>
      </c>
      <c r="F95" s="25">
        <v>2100000</v>
      </c>
      <c r="G95" s="86">
        <v>53.294117647058833</v>
      </c>
      <c r="H95" s="54">
        <v>1470000</v>
      </c>
      <c r="I95" s="26"/>
      <c r="J95" s="26">
        <v>1155000</v>
      </c>
      <c r="K95" s="26"/>
      <c r="L95" s="107"/>
      <c r="M95" s="96">
        <v>1113000</v>
      </c>
      <c r="N95" s="53"/>
      <c r="O95" s="49">
        <f t="shared" ref="O95:O100" si="10">ROUND(F95*0.5,-3)</f>
        <v>1050000</v>
      </c>
      <c r="P95" s="52"/>
      <c r="Q95" s="49"/>
      <c r="R95" s="55">
        <v>1050000</v>
      </c>
    </row>
    <row r="96" spans="1:18" s="15" customFormat="1" ht="42.75" customHeight="1" x14ac:dyDescent="0.3">
      <c r="A96" s="12" t="s">
        <v>390</v>
      </c>
      <c r="B96" s="13" t="s">
        <v>391</v>
      </c>
      <c r="C96" s="14" t="s">
        <v>392</v>
      </c>
      <c r="D96" s="14" t="s">
        <v>393</v>
      </c>
      <c r="E96" s="24" t="s">
        <v>39</v>
      </c>
      <c r="F96" s="25">
        <v>1414000</v>
      </c>
      <c r="G96" s="86">
        <v>53.117647058823529</v>
      </c>
      <c r="H96" s="54">
        <v>989000</v>
      </c>
      <c r="I96" s="26"/>
      <c r="J96" s="26">
        <v>778000</v>
      </c>
      <c r="K96" s="26"/>
      <c r="L96" s="107"/>
      <c r="M96" s="96">
        <v>749000</v>
      </c>
      <c r="N96" s="53"/>
      <c r="O96" s="49">
        <f t="shared" si="10"/>
        <v>707000</v>
      </c>
      <c r="P96" s="52"/>
      <c r="Q96" s="49"/>
      <c r="R96" s="55">
        <v>707000</v>
      </c>
    </row>
    <row r="97" spans="1:18" s="15" customFormat="1" ht="42.75" customHeight="1" x14ac:dyDescent="0.3">
      <c r="A97" s="12" t="s">
        <v>394</v>
      </c>
      <c r="B97" s="13" t="s">
        <v>395</v>
      </c>
      <c r="C97" s="14" t="s">
        <v>396</v>
      </c>
      <c r="D97" s="14" t="s">
        <v>397</v>
      </c>
      <c r="E97" s="24" t="s">
        <v>18</v>
      </c>
      <c r="F97" s="25">
        <v>1105000</v>
      </c>
      <c r="G97" s="86">
        <v>52</v>
      </c>
      <c r="H97" s="54">
        <v>773000</v>
      </c>
      <c r="I97" s="26"/>
      <c r="J97" s="26">
        <v>608000</v>
      </c>
      <c r="K97" s="26"/>
      <c r="L97" s="107"/>
      <c r="M97" s="96">
        <v>575000</v>
      </c>
      <c r="N97" s="53"/>
      <c r="O97" s="49">
        <f t="shared" si="10"/>
        <v>553000</v>
      </c>
      <c r="P97" s="52"/>
      <c r="Q97" s="52"/>
      <c r="R97" s="58"/>
    </row>
    <row r="98" spans="1:18" s="15" customFormat="1" ht="42.75" customHeight="1" x14ac:dyDescent="0.3">
      <c r="A98" s="12" t="s">
        <v>398</v>
      </c>
      <c r="B98" s="13" t="s">
        <v>399</v>
      </c>
      <c r="C98" s="14" t="s">
        <v>400</v>
      </c>
      <c r="D98" s="14" t="s">
        <v>401</v>
      </c>
      <c r="E98" s="24" t="s">
        <v>39</v>
      </c>
      <c r="F98" s="25">
        <v>1600000</v>
      </c>
      <c r="G98" s="86">
        <v>50.705882352941167</v>
      </c>
      <c r="H98" s="54">
        <v>1120000</v>
      </c>
      <c r="I98" s="26"/>
      <c r="J98" s="26">
        <v>880000</v>
      </c>
      <c r="K98" s="26"/>
      <c r="L98" s="107"/>
      <c r="M98" s="96">
        <v>816000</v>
      </c>
      <c r="N98" s="53"/>
      <c r="O98" s="49">
        <f t="shared" si="10"/>
        <v>800000</v>
      </c>
      <c r="P98" s="52"/>
      <c r="Q98" s="52"/>
      <c r="R98" s="58"/>
    </row>
    <row r="99" spans="1:18" s="15" customFormat="1" ht="42.75" customHeight="1" x14ac:dyDescent="0.3">
      <c r="A99" s="12" t="s">
        <v>402</v>
      </c>
      <c r="B99" s="13" t="s">
        <v>403</v>
      </c>
      <c r="C99" s="14" t="s">
        <v>404</v>
      </c>
      <c r="D99" s="14" t="s">
        <v>405</v>
      </c>
      <c r="E99" s="24" t="s">
        <v>39</v>
      </c>
      <c r="F99" s="25">
        <v>1851000</v>
      </c>
      <c r="G99" s="86">
        <v>51.294117647058833</v>
      </c>
      <c r="H99" s="54">
        <v>1295000</v>
      </c>
      <c r="I99" s="26"/>
      <c r="J99" s="26">
        <v>1018000</v>
      </c>
      <c r="K99" s="26"/>
      <c r="L99" s="107"/>
      <c r="M99" s="96">
        <v>944000</v>
      </c>
      <c r="N99" s="53"/>
      <c r="O99" s="49">
        <f t="shared" si="10"/>
        <v>926000</v>
      </c>
      <c r="P99" s="52"/>
      <c r="Q99" s="52"/>
      <c r="R99" s="58"/>
    </row>
    <row r="100" spans="1:18" s="15" customFormat="1" ht="42.75" customHeight="1" x14ac:dyDescent="0.3">
      <c r="A100" s="12" t="s">
        <v>406</v>
      </c>
      <c r="B100" s="13" t="s">
        <v>407</v>
      </c>
      <c r="C100" s="14" t="s">
        <v>408</v>
      </c>
      <c r="D100" s="14" t="s">
        <v>409</v>
      </c>
      <c r="E100" s="24" t="s">
        <v>39</v>
      </c>
      <c r="F100" s="25">
        <v>925000</v>
      </c>
      <c r="G100" s="87">
        <v>49</v>
      </c>
      <c r="H100" s="54">
        <v>647000</v>
      </c>
      <c r="I100" s="26"/>
      <c r="J100" s="26">
        <v>509000</v>
      </c>
      <c r="K100" s="26"/>
      <c r="L100" s="107"/>
      <c r="M100" s="96">
        <v>453000</v>
      </c>
      <c r="N100" s="53"/>
      <c r="O100" s="49">
        <f t="shared" si="10"/>
        <v>463000</v>
      </c>
      <c r="P100" s="52"/>
      <c r="Q100" s="52"/>
      <c r="R100" s="58"/>
    </row>
    <row r="101" spans="1:18" s="15" customFormat="1" ht="42.75" customHeight="1" x14ac:dyDescent="0.3">
      <c r="A101" s="12" t="s">
        <v>410</v>
      </c>
      <c r="B101" s="13" t="s">
        <v>411</v>
      </c>
      <c r="C101" s="14" t="s">
        <v>412</v>
      </c>
      <c r="D101" s="14" t="s">
        <v>413</v>
      </c>
      <c r="E101" s="24" t="s">
        <v>248</v>
      </c>
      <c r="F101" s="25">
        <v>326000</v>
      </c>
      <c r="G101" s="87">
        <v>47.882352941176471</v>
      </c>
      <c r="H101" s="54"/>
      <c r="I101" s="26"/>
      <c r="J101" s="26"/>
      <c r="K101" s="26"/>
      <c r="L101" s="107"/>
      <c r="M101" s="107"/>
      <c r="N101" s="53"/>
      <c r="O101" s="53"/>
      <c r="P101" s="53"/>
      <c r="Q101" s="53"/>
      <c r="R101" s="58"/>
    </row>
    <row r="102" spans="1:18" s="15" customFormat="1" ht="42.75" customHeight="1" x14ac:dyDescent="0.3">
      <c r="A102" s="12" t="s">
        <v>414</v>
      </c>
      <c r="B102" s="13" t="s">
        <v>415</v>
      </c>
      <c r="C102" s="14" t="s">
        <v>416</v>
      </c>
      <c r="D102" s="14" t="s">
        <v>417</v>
      </c>
      <c r="E102" s="24" t="s">
        <v>39</v>
      </c>
      <c r="F102" s="25">
        <v>450000</v>
      </c>
      <c r="G102" s="88">
        <v>30.764705882352938</v>
      </c>
      <c r="H102" s="54"/>
      <c r="I102" s="26"/>
      <c r="J102" s="26"/>
      <c r="K102" s="26"/>
      <c r="L102" s="107"/>
      <c r="M102" s="107"/>
      <c r="N102" s="53"/>
      <c r="O102" s="53"/>
      <c r="P102" s="53"/>
      <c r="Q102" s="53"/>
      <c r="R102" s="58"/>
    </row>
    <row r="103" spans="1:18" s="15" customFormat="1" ht="42.75" customHeight="1" x14ac:dyDescent="0.3">
      <c r="A103" s="12" t="s">
        <v>418</v>
      </c>
      <c r="B103" s="13" t="s">
        <v>419</v>
      </c>
      <c r="C103" s="14" t="s">
        <v>420</v>
      </c>
      <c r="D103" s="14" t="s">
        <v>421</v>
      </c>
      <c r="E103" s="24" t="s">
        <v>231</v>
      </c>
      <c r="F103" s="25">
        <v>550000</v>
      </c>
      <c r="G103" s="88">
        <v>31.294117647058819</v>
      </c>
      <c r="H103" s="54"/>
      <c r="I103" s="26"/>
      <c r="J103" s="26"/>
      <c r="K103" s="26"/>
      <c r="L103" s="107"/>
      <c r="M103" s="107"/>
      <c r="N103" s="53"/>
      <c r="O103" s="53"/>
      <c r="P103" s="53"/>
      <c r="Q103" s="53"/>
      <c r="R103" s="58"/>
    </row>
    <row r="104" spans="1:18" s="19" customFormat="1" ht="42.75" customHeight="1" x14ac:dyDescent="0.3">
      <c r="A104" s="12" t="s">
        <v>422</v>
      </c>
      <c r="B104" s="16"/>
      <c r="C104" s="17" t="s">
        <v>423</v>
      </c>
      <c r="D104" s="17"/>
      <c r="E104" s="18"/>
      <c r="F104" s="17">
        <f>SUM(F4:F103)</f>
        <v>106387000</v>
      </c>
      <c r="G104" s="89"/>
      <c r="H104" s="69">
        <f t="shared" ref="H104:K104" si="11">SUM(H5:H103)</f>
        <v>70291000</v>
      </c>
      <c r="I104" s="41">
        <f t="shared" si="11"/>
        <v>70709000</v>
      </c>
      <c r="J104" s="41">
        <f t="shared" si="11"/>
        <v>70709000</v>
      </c>
      <c r="K104" s="41">
        <f t="shared" si="11"/>
        <v>55977000</v>
      </c>
      <c r="L104" s="41">
        <f>SUM(L5:L103)</f>
        <v>70703000</v>
      </c>
      <c r="M104" s="41">
        <f t="shared" ref="M104:N104" si="12">SUM(M5:M103)</f>
        <v>70575000</v>
      </c>
      <c r="N104" s="41">
        <f t="shared" si="12"/>
        <v>45793000</v>
      </c>
      <c r="O104" s="41">
        <f t="shared" ref="O104" si="13">SUM(O5:O103)</f>
        <v>72658000</v>
      </c>
      <c r="P104" s="41">
        <f t="shared" ref="P104:Q104" si="14">SUM(P5:P103)</f>
        <v>70586000</v>
      </c>
      <c r="Q104" s="41">
        <f t="shared" si="14"/>
        <v>20177000</v>
      </c>
      <c r="R104" s="70">
        <f t="shared" ref="R104" si="15">SUM(R5:R103)</f>
        <v>78090000</v>
      </c>
    </row>
    <row r="105" spans="1:18" s="20" customFormat="1" ht="42.75" customHeight="1" x14ac:dyDescent="0.35">
      <c r="A105" s="27" t="s">
        <v>427</v>
      </c>
      <c r="B105" s="28"/>
      <c r="C105" s="29"/>
      <c r="D105" s="30"/>
      <c r="E105" s="31"/>
      <c r="F105" s="32"/>
      <c r="G105" s="90" t="s">
        <v>424</v>
      </c>
      <c r="H105" s="71">
        <v>250000</v>
      </c>
      <c r="I105" s="42">
        <v>250000</v>
      </c>
      <c r="J105" s="42">
        <v>250000</v>
      </c>
      <c r="K105" s="42">
        <v>250000</v>
      </c>
      <c r="L105" s="42">
        <v>250000</v>
      </c>
      <c r="M105" s="42">
        <v>250000</v>
      </c>
      <c r="N105" s="42"/>
      <c r="O105" s="42"/>
      <c r="P105" s="42"/>
      <c r="Q105" s="42"/>
      <c r="R105" s="72"/>
    </row>
    <row r="106" spans="1:18" s="6" customFormat="1" ht="42.75" customHeight="1" x14ac:dyDescent="0.35">
      <c r="A106" s="12" t="s">
        <v>428</v>
      </c>
      <c r="B106" s="33"/>
      <c r="C106" s="34"/>
      <c r="D106" s="34"/>
      <c r="E106" s="35"/>
      <c r="F106" s="36"/>
      <c r="G106" s="91" t="s">
        <v>425</v>
      </c>
      <c r="H106" s="73">
        <f>70959000-H104-H105</f>
        <v>418000</v>
      </c>
      <c r="I106" s="43">
        <f t="shared" ref="I106:K106" si="16">70959000-I104-I105</f>
        <v>0</v>
      </c>
      <c r="J106" s="43">
        <f t="shared" si="16"/>
        <v>0</v>
      </c>
      <c r="K106" s="43">
        <f t="shared" si="16"/>
        <v>14732000</v>
      </c>
      <c r="L106" s="43">
        <f>70959000-L104-L105</f>
        <v>6000</v>
      </c>
      <c r="M106" s="43">
        <f t="shared" ref="M106:N106" si="17">70959000-M104-M105</f>
        <v>134000</v>
      </c>
      <c r="N106" s="43">
        <f t="shared" si="17"/>
        <v>25166000</v>
      </c>
      <c r="O106" s="43">
        <f t="shared" ref="O106" si="18">70959000-O104-O105</f>
        <v>-1699000</v>
      </c>
      <c r="P106" s="43">
        <f t="shared" ref="P106:Q106" si="19">70959000-P104-P105</f>
        <v>373000</v>
      </c>
      <c r="Q106" s="43">
        <f t="shared" si="19"/>
        <v>50782000</v>
      </c>
      <c r="R106" s="74">
        <f t="shared" ref="R106" si="20">70959000-R104-R105</f>
        <v>-7131000</v>
      </c>
    </row>
    <row r="107" spans="1:18" s="6" customFormat="1" ht="42.75" customHeight="1" x14ac:dyDescent="0.35">
      <c r="A107" s="12" t="s">
        <v>429</v>
      </c>
      <c r="B107" s="33"/>
      <c r="C107" s="34"/>
      <c r="D107" s="34"/>
      <c r="E107" s="35"/>
      <c r="F107" s="36"/>
      <c r="G107" s="92" t="s">
        <v>426</v>
      </c>
      <c r="H107" s="75">
        <f t="shared" ref="H107:K107" si="21">COUNT(H5:H103)</f>
        <v>96</v>
      </c>
      <c r="I107" s="44">
        <f t="shared" si="21"/>
        <v>74</v>
      </c>
      <c r="J107" s="44">
        <f t="shared" si="21"/>
        <v>96</v>
      </c>
      <c r="K107" s="44">
        <f t="shared" si="21"/>
        <v>74</v>
      </c>
      <c r="L107" s="44">
        <f>COUNT(L5:L103)</f>
        <v>86</v>
      </c>
      <c r="M107" s="44">
        <f t="shared" ref="M107:N107" si="22">COUNT(M5:M103)</f>
        <v>96</v>
      </c>
      <c r="N107" s="44">
        <f t="shared" si="22"/>
        <v>33</v>
      </c>
      <c r="O107" s="44">
        <f t="shared" ref="O107" si="23">COUNT(O5:O103)</f>
        <v>96</v>
      </c>
      <c r="P107" s="44">
        <f t="shared" ref="P107:Q107" si="24">COUNT(P5:P103)</f>
        <v>74</v>
      </c>
      <c r="Q107" s="44">
        <f t="shared" si="24"/>
        <v>7</v>
      </c>
      <c r="R107" s="76">
        <f t="shared" ref="R107" si="25">COUNT(R5:R103)</f>
        <v>92</v>
      </c>
    </row>
    <row r="108" spans="1:18" s="6" customFormat="1" ht="55.5" customHeight="1" thickBot="1" x14ac:dyDescent="0.4">
      <c r="A108" s="12" t="s">
        <v>430</v>
      </c>
      <c r="B108" s="37"/>
      <c r="C108" s="38"/>
      <c r="D108" s="38"/>
      <c r="E108" s="39"/>
      <c r="F108" s="40"/>
      <c r="G108" s="92" t="s">
        <v>446</v>
      </c>
      <c r="H108" s="77">
        <f t="shared" ref="H108:R108" si="26">COUNTIF(H5:H103,"&lt;=200,000")</f>
        <v>24</v>
      </c>
      <c r="I108" s="78">
        <f t="shared" si="26"/>
        <v>19</v>
      </c>
      <c r="J108" s="78">
        <f t="shared" si="26"/>
        <v>30</v>
      </c>
      <c r="K108" s="78">
        <f t="shared" si="26"/>
        <v>19</v>
      </c>
      <c r="L108" s="78">
        <f t="shared" si="26"/>
        <v>23</v>
      </c>
      <c r="M108" s="78">
        <f t="shared" si="26"/>
        <v>30</v>
      </c>
      <c r="N108" s="78">
        <f t="shared" si="26"/>
        <v>12</v>
      </c>
      <c r="O108" s="78">
        <f t="shared" si="26"/>
        <v>33</v>
      </c>
      <c r="P108" s="78">
        <f t="shared" si="26"/>
        <v>19</v>
      </c>
      <c r="Q108" s="78">
        <f t="shared" si="26"/>
        <v>1</v>
      </c>
      <c r="R108" s="79">
        <f t="shared" si="26"/>
        <v>29</v>
      </c>
    </row>
    <row r="110" spans="1:18" s="22" customFormat="1" ht="55.5" customHeight="1" x14ac:dyDescent="0.35">
      <c r="A110" s="108"/>
      <c r="B110" s="35"/>
      <c r="C110" s="34"/>
      <c r="D110" s="34"/>
      <c r="E110" s="35"/>
      <c r="F110" s="109"/>
      <c r="G110" s="110"/>
      <c r="H110" s="111"/>
      <c r="I110" s="111"/>
      <c r="J110" s="111"/>
      <c r="K110" s="114"/>
      <c r="L110" s="111"/>
      <c r="M110" s="111"/>
      <c r="N110" s="111"/>
      <c r="O110" s="111"/>
      <c r="P110" s="111"/>
      <c r="Q110" s="111"/>
      <c r="R110" s="111"/>
    </row>
  </sheetData>
  <protectedRanges>
    <protectedRange sqref="M7:M100 L7" name="Sort Proposals"/>
  </protectedRanges>
  <mergeCells count="1">
    <mergeCell ref="H3:R3"/>
  </mergeCells>
  <pageMargins left="0.7" right="0.7" top="0.75" bottom="0.75" header="0.3" footer="0.3"/>
  <pageSetup paperSize="5" scale="40" fitToHeight="0" orientation="landscape" horizontalDpi="1200" verticalDpi="1200" r:id="rId1"/>
  <headerFooter>
    <oddFooter>&amp;LSource: LCCMR Staff&amp;CPage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Comparison Addition Option</vt:lpstr>
      <vt:lpstr>'Comparison Addition Option'!Print_Area</vt:lpstr>
      <vt:lpstr>'Comparison Addition Option'!Print_Titles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Varien</dc:creator>
  <cp:lastModifiedBy>Becca Nash</cp:lastModifiedBy>
  <cp:lastPrinted>2021-12-10T21:10:33Z</cp:lastPrinted>
  <dcterms:created xsi:type="dcterms:W3CDTF">2021-08-30T20:38:36Z</dcterms:created>
  <dcterms:modified xsi:type="dcterms:W3CDTF">2021-12-17T16:16:19Z</dcterms:modified>
</cp:coreProperties>
</file>